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tables/table1.xml" ContentType="application/vnd.openxmlformats-officedocument.spreadsheetml.table+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tables/table2.xml" ContentType="application/vnd.openxmlformats-officedocument.spreadsheetml.table+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tables/table3.xml" ContentType="application/vnd.openxmlformats-officedocument.spreadsheetml.table+xml"/>
  <Override PartName="/xl/drawings/drawing8.xml" ContentType="application/vnd.openxmlformats-officedocument.drawing+xml"/>
  <Override PartName="/xl/drawings/drawing9.xml" ContentType="application/vnd.openxmlformats-officedocument.drawing+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xl/webextensions/taskpanes.xml" ContentType="application/vnd.ms-office.webextensiontaskpanes+xml"/>
  <Override PartName="/xl/webextensions/webextension1.xml" ContentType="application/vnd.ms-office.webextensio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11/relationships/webextensiontaskpanes" Target="xl/webextensions/taskpanes.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https://ozum-my.sharepoint.com/personal/sergio_rodriguez_o-zum_com/Documents/Escritorio/"/>
    </mc:Choice>
  </mc:AlternateContent>
  <xr:revisionPtr revIDLastSave="5" documentId="8_{9C04F0AE-A1BE-4CDA-A489-99B19E163FE7}" xr6:coauthVersionLast="47" xr6:coauthVersionMax="47" xr10:uidLastSave="{FAEF8074-0C4F-4E1B-8DC1-E81F8E13F792}"/>
  <bookViews>
    <workbookView xWindow="-110" yWindow="-110" windowWidth="19420" windowHeight="11500" tabRatio="953" activeTab="6" xr2:uid="{00000000-000D-0000-FFFF-FFFF00000000}"/>
  </bookViews>
  <sheets>
    <sheet name="PRAGA" sheetId="27" r:id="rId1"/>
    <sheet name="AÉREOS PRAGA" sheetId="28" r:id="rId2"/>
    <sheet name="ITINERARIOS PRAGA" sheetId="29" r:id="rId3"/>
    <sheet name="TOSCANA" sheetId="17" r:id="rId4"/>
    <sheet name="AÉREOS TOSCANA" sheetId="32" r:id="rId5"/>
    <sheet name="ITINERARIOS TOSCANA" sheetId="33" r:id="rId6"/>
    <sheet name="MALTA" sheetId="18" r:id="rId7"/>
    <sheet name="AÉREOS MALTA" sheetId="30" r:id="rId8"/>
    <sheet name="ITINERARIOS MALTA" sheetId="31" r:id="rId9"/>
  </sheets>
  <externalReferences>
    <externalReference r:id="rId10"/>
    <externalReference r:id="rId11"/>
    <externalReference r:id="rId12"/>
  </externalReferences>
  <definedNames>
    <definedName name="ALAMO_RENT_A_CAR">#REF!</definedName>
    <definedName name="ALQUILADORA_DE_VEHICULOS_AUTOMOTORES__S.A._DE_C.V.">#REF!</definedName>
    <definedName name="ALQUILADORA_MONTEJO_S.A_DE_C.V.">#REF!</definedName>
    <definedName name="AMERICAN_AIRLINES">#REF!</definedName>
    <definedName name="AMERICAN_EXPRESS_CO_MEXICO__S.A._DE_C.V.">#REF!</definedName>
    <definedName name="Año">[1]Data!$A$40:$A$133</definedName>
    <definedName name="AUTO_RENTAS_DEL_PACIFICO__S.A._DE_C.V.">#REF!</definedName>
    <definedName name="AUTO_RENTAS_NUEVA_GALICIA__S.A._DE_C.V.">#REF!</definedName>
    <definedName name="AVA_TOURS_S.A.">#REF!</definedName>
    <definedName name="AVISA__S.A.">#REF!</definedName>
    <definedName name="Cargo">[1]Data!$D$27:$D$31</definedName>
    <definedName name="CIA._HOTELERA_EL_PRESIDENTE_S.A">#REF!</definedName>
    <definedName name="CIA_MEXICANA_DE_AVIACION_S.A._DE_C.V.">#REF!</definedName>
    <definedName name="CIA_OPERADORA_LA_JOYA_ACAPULCO_S.A_DE_C.V.">#REF!</definedName>
    <definedName name="CLUB_MAEVA_MANZANILLO_S.A_DE_C.V.">#REF!</definedName>
    <definedName name="CONCENTRADORA_DE_FONDOS_BSP_DOMESTICO_MEXICO">#REF!</definedName>
    <definedName name="CONCENTRADORA_DE_FONDOS_DE_LINEAS_AEREAS">#REF!</definedName>
    <definedName name="DESTINOS_EUROPEOS__S.A._DE_C.V.">#REF!</definedName>
    <definedName name="Dia">[1]Data!$B$40:$B$71</definedName>
    <definedName name="EUROMUNDO__S.A._DE_C.V.">#REF!</definedName>
    <definedName name="HOLIDAY_INN">#REF!</definedName>
    <definedName name="HOTEL_EL_CID_RESORT">#REF!</definedName>
    <definedName name="HOTEL_EL_MIRADOR_S.A._DE_C.V.">#REF!</definedName>
    <definedName name="HOTEL_VISTA_PLAZA_DEL_SOL_S.A._DE_C.V.">#REF!</definedName>
    <definedName name="HOTELERA_IXTAPA_PACIFICO_S.A._DE_C.V.">#REF!</definedName>
    <definedName name="IBERIA_LINEAS_AEREAS_DE_ESPAÑA">#REF!</definedName>
    <definedName name="IBERMUNDO__S.A._DE_C.V.">#REF!</definedName>
    <definedName name="IMPULSORA_Y_PROMOTORA_DEL_CARIBE_S.A._DE_C.V.">#REF!</definedName>
    <definedName name="INGENIEROS_UNIDOS_DE_OCCIDENTE_S.A_DE_C.V.">#REF!</definedName>
    <definedName name="INMOBILIARIA_CANCUN_CARIBE_S.A.">#REF!</definedName>
    <definedName name="INMOBILIARIA_HOTELERA_EL_PRESIDENTE_SAN_JOSE_DEL_CABO">#REF!</definedName>
    <definedName name="INMOBILIARIA_MORANDA_DE_MEXICO_S.A_DE_C.V.">#REF!</definedName>
    <definedName name="INMOBILIARIA_Y_ADMINISTRADORA_TURISTICA_TRES_PLAYAS">#REF!</definedName>
    <definedName name="LINEAS_AEREAS_ALLEGRO__S.A.">#REF!</definedName>
    <definedName name="MAGNITUR_S.A._DE_C.V.">#REF!</definedName>
    <definedName name="Mes">[1]Data!$C$40:$C$52</definedName>
    <definedName name="MEX_ATLANTICA_MAYORISTA_S.A._DE_C.V.">#REF!</definedName>
    <definedName name="Moneda">[1]Data!$E$27:$E$29</definedName>
    <definedName name="nombre">#REF!</definedName>
    <definedName name="NUEVA_ICACOS_S.A_DE_C.V.">#REF!</definedName>
    <definedName name="OFERTAS_TURISTICAS__S.A._DE_C.V.">#REF!</definedName>
    <definedName name="ONDONORAMA_VIAJES__S.A._DE_C.V.">#REF!</definedName>
    <definedName name="OPERADORA_HOTELERA_PLUS_HUATULCO_S.A._DE_C.V.">#REF!</definedName>
    <definedName name="OPERADORA_IPASA__S.A.__ACAPULCO_PLAZA">#REF!</definedName>
    <definedName name="OPERADORA_MANACAR__S.A._DE_C.V.">#REF!</definedName>
    <definedName name="ORGANIZACION_CARIMUNDI_S.A._DE_C.V.">#REF!</definedName>
    <definedName name="PARAISO_DEL_PACIFICO__S.A._DE_C.V.">#REF!</definedName>
    <definedName name="Participantes">[1]Data!$D$40:$D$3040</definedName>
    <definedName name="PROMOCIONES_TURISTICAS_MAR_S.A._DE_C.V.">#REF!</definedName>
    <definedName name="PROMOTORA_DEL_CABO_S.A._DE_C.V.">#REF!</definedName>
    <definedName name="PROMOVISTA__S.A._DE_C.V.">#REF!</definedName>
    <definedName name="Q.R._RENT._A_CAR_S.A._DE_C.V.">#REF!</definedName>
    <definedName name="RECEPTUR_S.A._DE_C.V.">#REF!</definedName>
    <definedName name="RENTA_AUTOS_LEMAN_S_DE_MANZANILLO_S.A._DE_C.V.">#REF!</definedName>
    <definedName name="RENTE_S.A._DE_C.V.">#REF!</definedName>
    <definedName name="SEGUROS_INTERAMERICANA__S.A._DE_C.V.">#REF!</definedName>
    <definedName name="SINFRO_TOURS__S.A.DE_C.V">#REF!</definedName>
    <definedName name="SOLTUR_INC">#REF!</definedName>
    <definedName name="TABLE_6">#REF!</definedName>
    <definedName name="TABLE_7">#REF!</definedName>
    <definedName name="TABLE_8">#REF!</definedName>
    <definedName name="THE_HERTZ_CORPORATION">#REF!</definedName>
    <definedName name="TRANSPORTES_AEREOS_EJECUTIVOS_S.A_DE_C.V">#REF!</definedName>
    <definedName name="TURISMO_HUMBOLDT_S.A.">#REF!</definedName>
    <definedName name="TURISMO_MARBEN__S.A._DE_C.V.">#REF!</definedName>
    <definedName name="TURISMO_RAVEL__S.A._DE_C.V.">#REF!</definedName>
    <definedName name="TURISTICA_IXTAPA__S.A._DE_C.V.">#REF!</definedName>
    <definedName name="UTELL_INTERNATIONAL__S.A.">#REF!</definedName>
    <definedName name="VALLARTA_INTERNACIONAL__S.A._DE_C.V.">#REF!</definedName>
    <definedName name="VIAJES_CRUCERO_S.A._DE_C.V.">#REF!</definedName>
    <definedName name="VIAJES_GALILEO_S.A._DE_C.V.">#REF!</definedName>
    <definedName name="VIAJES_LIBERACION__S.A._DE_C.V.">#REF!</definedName>
    <definedName name="VIAJES_MUNDOMEX_S.A.">#REF!</definedName>
    <definedName name="VIAJES_SUPERSONICOS_S.A._DE_C.V.">#REF!</definedName>
    <definedName name="VIAJES_TRES_MARES__S.A.">#REF!</definedName>
    <definedName name="VILLAS_INTERNACIONALES_DEL_CARIBE__S.A._DE_C.V.">#REF!</definedName>
    <definedName name="WAGONS_LITS_MEXICANA_S.A.">#REF!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mx="http://schemas.microsoft.com/office/mac/excel/2008/main" uri="{7523E5D3-25F3-A5E0-1632-64F254C22452}">
      <mx:ArchID Flags="2"/>
    </ext>
  </extLst>
</workbook>
</file>

<file path=xl/calcChain.xml><?xml version="1.0" encoding="utf-8"?>
<calcChain xmlns="http://schemas.openxmlformats.org/spreadsheetml/2006/main">
  <c r="H168" i="27" l="1"/>
  <c r="G168" i="27"/>
  <c r="I168" i="27" s="1"/>
  <c r="G170" i="27"/>
  <c r="H170" i="27"/>
  <c r="I170" i="27" s="1"/>
  <c r="G171" i="27"/>
  <c r="H171" i="27"/>
  <c r="G172" i="27"/>
  <c r="I172" i="27" s="1"/>
  <c r="H172" i="27"/>
  <c r="G235" i="18"/>
  <c r="I235" i="18" s="1"/>
  <c r="H235" i="18"/>
  <c r="G236" i="18"/>
  <c r="H236" i="18"/>
  <c r="I236" i="18"/>
  <c r="J236" i="18" s="1"/>
  <c r="G174" i="27"/>
  <c r="I174" i="27" s="1"/>
  <c r="J174" i="27" s="1"/>
  <c r="K174" i="27" s="1"/>
  <c r="H174" i="27"/>
  <c r="G176" i="27"/>
  <c r="H176" i="27"/>
  <c r="G175" i="27"/>
  <c r="H175" i="27"/>
  <c r="I175" i="27"/>
  <c r="G139" i="17"/>
  <c r="I139" i="17" s="1"/>
  <c r="K144" i="27"/>
  <c r="K145" i="27"/>
  <c r="K151" i="27"/>
  <c r="K117" i="27"/>
  <c r="K97" i="27"/>
  <c r="K87" i="27"/>
  <c r="K79" i="27"/>
  <c r="K68" i="27"/>
  <c r="K60" i="27"/>
  <c r="K50" i="27"/>
  <c r="G163" i="27"/>
  <c r="H163" i="27"/>
  <c r="G164" i="27"/>
  <c r="H164" i="27"/>
  <c r="G165" i="27"/>
  <c r="H165" i="27"/>
  <c r="G166" i="27"/>
  <c r="H166" i="27"/>
  <c r="K39" i="27"/>
  <c r="K40" i="27"/>
  <c r="K41" i="27"/>
  <c r="K42" i="27"/>
  <c r="G158" i="27"/>
  <c r="H158" i="27"/>
  <c r="G159" i="27"/>
  <c r="H159" i="27"/>
  <c r="G160" i="27"/>
  <c r="H160" i="27"/>
  <c r="G161" i="27"/>
  <c r="H161" i="27"/>
  <c r="G162" i="27"/>
  <c r="H162" i="27"/>
  <c r="H157" i="27"/>
  <c r="G157" i="27"/>
  <c r="J168" i="27" l="1"/>
  <c r="K168" i="27" s="1"/>
  <c r="J172" i="27"/>
  <c r="K172" i="27" s="1"/>
  <c r="J170" i="27"/>
  <c r="K170" i="27" s="1"/>
  <c r="L170" i="27"/>
  <c r="I171" i="27"/>
  <c r="J171" i="27" s="1"/>
  <c r="K171" i="27" s="1"/>
  <c r="I166" i="27"/>
  <c r="J166" i="27" s="1"/>
  <c r="K166" i="27" s="1"/>
  <c r="L166" i="27" s="1"/>
  <c r="L236" i="18"/>
  <c r="K236" i="18"/>
  <c r="J235" i="18"/>
  <c r="K235" i="18" s="1"/>
  <c r="L235" i="18"/>
  <c r="I176" i="27"/>
  <c r="L174" i="27"/>
  <c r="J176" i="27"/>
  <c r="K176" i="27" s="1"/>
  <c r="J175" i="27"/>
  <c r="K175" i="27" s="1"/>
  <c r="J139" i="17"/>
  <c r="K139" i="17" s="1"/>
  <c r="I164" i="27"/>
  <c r="J164" i="27" s="1"/>
  <c r="K164" i="27" s="1"/>
  <c r="I163" i="27"/>
  <c r="J163" i="27" s="1"/>
  <c r="K163" i="27" s="1"/>
  <c r="I161" i="27"/>
  <c r="J161" i="27" s="1"/>
  <c r="K161" i="27" s="1"/>
  <c r="I165" i="27"/>
  <c r="J165" i="27" s="1"/>
  <c r="K165" i="27" s="1"/>
  <c r="I158" i="27"/>
  <c r="J158" i="27" s="1"/>
  <c r="K158" i="27" s="1"/>
  <c r="I157" i="27"/>
  <c r="J157" i="27" s="1"/>
  <c r="K157" i="27" s="1"/>
  <c r="I159" i="27"/>
  <c r="J159" i="27" s="1"/>
  <c r="K159" i="27" s="1"/>
  <c r="I162" i="27"/>
  <c r="J162" i="27" s="1"/>
  <c r="K162" i="27" s="1"/>
  <c r="I160" i="27"/>
  <c r="J160" i="27" s="1"/>
  <c r="K160" i="27" s="1"/>
  <c r="L172" i="27" l="1"/>
  <c r="L168" i="27"/>
  <c r="L171" i="27"/>
  <c r="L176" i="27"/>
  <c r="L175" i="27"/>
  <c r="L139" i="17"/>
  <c r="L158" i="27"/>
  <c r="L161" i="27"/>
  <c r="L164" i="27"/>
  <c r="L159" i="27"/>
  <c r="L163" i="27"/>
  <c r="L165" i="27"/>
  <c r="L162" i="27"/>
  <c r="L160" i="27"/>
  <c r="L157" i="27"/>
  <c r="L299" i="18" l="1" a="1"/>
  <c r="L299" i="18" s="1"/>
  <c r="L203" i="17" a="1"/>
  <c r="L203" i="17" s="1"/>
  <c r="L228" i="27" a="1"/>
  <c r="L228" i="27" s="1"/>
  <c r="B30" i="33"/>
  <c r="B29" i="33"/>
  <c r="B28" i="33"/>
  <c r="B27" i="33"/>
  <c r="B26" i="33"/>
  <c r="B25" i="33"/>
  <c r="B24" i="33"/>
  <c r="B23" i="33"/>
  <c r="B22" i="33"/>
  <c r="B21" i="33"/>
  <c r="B20" i="33"/>
  <c r="F35" i="32"/>
  <c r="D35" i="32"/>
  <c r="B35" i="32"/>
  <c r="F34" i="32"/>
  <c r="D34" i="32"/>
  <c r="B34" i="32"/>
  <c r="F33" i="32"/>
  <c r="D33" i="32"/>
  <c r="B33" i="32"/>
  <c r="F32" i="32"/>
  <c r="D32" i="32"/>
  <c r="B32" i="32"/>
  <c r="C32" i="32" s="1"/>
  <c r="F31" i="32"/>
  <c r="D31" i="32"/>
  <c r="B31" i="32"/>
  <c r="F30" i="32"/>
  <c r="D30" i="32"/>
  <c r="B30" i="32"/>
  <c r="F29" i="32"/>
  <c r="D29" i="32"/>
  <c r="B29" i="32"/>
  <c r="F28" i="32"/>
  <c r="D28" i="32"/>
  <c r="B28" i="32"/>
  <c r="C28" i="32" s="1"/>
  <c r="F27" i="32"/>
  <c r="D27" i="32"/>
  <c r="B27" i="32"/>
  <c r="F26" i="32"/>
  <c r="D26" i="32"/>
  <c r="B26" i="32"/>
  <c r="F25" i="32"/>
  <c r="D25" i="32"/>
  <c r="B25" i="32"/>
  <c r="G15" i="32"/>
  <c r="C15" i="32"/>
  <c r="G16" i="32"/>
  <c r="B30" i="31"/>
  <c r="B29" i="31"/>
  <c r="B28" i="31"/>
  <c r="B27" i="31"/>
  <c r="B26" i="31"/>
  <c r="B25" i="31"/>
  <c r="B24" i="31"/>
  <c r="B23" i="31"/>
  <c r="B22" i="31"/>
  <c r="B21" i="31"/>
  <c r="B20" i="31"/>
  <c r="F35" i="30"/>
  <c r="D35" i="30"/>
  <c r="B35" i="30"/>
  <c r="F34" i="30"/>
  <c r="D34" i="30"/>
  <c r="B34" i="30"/>
  <c r="F33" i="30"/>
  <c r="D33" i="30"/>
  <c r="B33" i="30"/>
  <c r="F32" i="30"/>
  <c r="D32" i="30"/>
  <c r="B32" i="30"/>
  <c r="F31" i="30"/>
  <c r="E31" i="30" s="1"/>
  <c r="D31" i="30"/>
  <c r="B31" i="30"/>
  <c r="F30" i="30"/>
  <c r="D30" i="30"/>
  <c r="B30" i="30"/>
  <c r="F29" i="30"/>
  <c r="D29" i="30"/>
  <c r="B29" i="30"/>
  <c r="F28" i="30"/>
  <c r="D28" i="30"/>
  <c r="B28" i="30"/>
  <c r="E28" i="30" s="1"/>
  <c r="F27" i="30"/>
  <c r="E27" i="30" s="1"/>
  <c r="D27" i="30"/>
  <c r="B27" i="30"/>
  <c r="F26" i="30"/>
  <c r="D26" i="30"/>
  <c r="B26" i="30"/>
  <c r="F25" i="30"/>
  <c r="D25" i="30"/>
  <c r="B25" i="30"/>
  <c r="G15" i="30"/>
  <c r="C15" i="30"/>
  <c r="C16" i="30"/>
  <c r="B30" i="29"/>
  <c r="B29" i="29"/>
  <c r="B28" i="29"/>
  <c r="B27" i="29"/>
  <c r="B26" i="29"/>
  <c r="B25" i="29"/>
  <c r="B24" i="29"/>
  <c r="B23" i="29"/>
  <c r="B22" i="29"/>
  <c r="B21" i="29"/>
  <c r="B20" i="29"/>
  <c r="F35" i="28"/>
  <c r="D35" i="28"/>
  <c r="B35" i="28"/>
  <c r="F34" i="28"/>
  <c r="D34" i="28"/>
  <c r="B34" i="28"/>
  <c r="F33" i="28"/>
  <c r="D33" i="28"/>
  <c r="B33" i="28"/>
  <c r="F32" i="28"/>
  <c r="D32" i="28"/>
  <c r="B32" i="28"/>
  <c r="F31" i="28"/>
  <c r="D31" i="28"/>
  <c r="B31" i="28"/>
  <c r="F30" i="28"/>
  <c r="D30" i="28"/>
  <c r="B30" i="28"/>
  <c r="F29" i="28"/>
  <c r="D29" i="28"/>
  <c r="B29" i="28"/>
  <c r="F28" i="28"/>
  <c r="D28" i="28"/>
  <c r="B28" i="28"/>
  <c r="F27" i="28"/>
  <c r="D27" i="28"/>
  <c r="B27" i="28"/>
  <c r="F26" i="28"/>
  <c r="D26" i="28"/>
  <c r="B26" i="28"/>
  <c r="F25" i="28"/>
  <c r="D25" i="28"/>
  <c r="B25" i="28"/>
  <c r="G15" i="28"/>
  <c r="C15" i="28"/>
  <c r="G16" i="28"/>
  <c r="E32" i="30" l="1"/>
  <c r="C27" i="30"/>
  <c r="E34" i="30"/>
  <c r="C29" i="30"/>
  <c r="C33" i="30"/>
  <c r="E30" i="30"/>
  <c r="B36" i="30"/>
  <c r="C28" i="30"/>
  <c r="G28" i="30" s="1"/>
  <c r="E33" i="30"/>
  <c r="C26" i="30"/>
  <c r="G26" i="30" s="1"/>
  <c r="C30" i="30"/>
  <c r="C34" i="30"/>
  <c r="G34" i="30" s="1"/>
  <c r="E26" i="30"/>
  <c r="D36" i="30"/>
  <c r="E29" i="30"/>
  <c r="C31" i="30"/>
  <c r="G31" i="30" s="1"/>
  <c r="C32" i="30"/>
  <c r="G32" i="30" s="1"/>
  <c r="F36" i="30"/>
  <c r="C35" i="30"/>
  <c r="E27" i="32"/>
  <c r="C34" i="32"/>
  <c r="G34" i="32" s="1"/>
  <c r="E33" i="32"/>
  <c r="E30" i="32"/>
  <c r="E26" i="32"/>
  <c r="E34" i="32"/>
  <c r="C29" i="32"/>
  <c r="C16" i="32"/>
  <c r="E28" i="32"/>
  <c r="D36" i="32"/>
  <c r="F36" i="32"/>
  <c r="E29" i="32"/>
  <c r="C26" i="32"/>
  <c r="C30" i="32"/>
  <c r="E32" i="32"/>
  <c r="G32" i="32" s="1"/>
  <c r="E31" i="32"/>
  <c r="E35" i="32"/>
  <c r="B36" i="32"/>
  <c r="C27" i="32"/>
  <c r="E33" i="28"/>
  <c r="C16" i="28"/>
  <c r="C28" i="28"/>
  <c r="D36" i="28"/>
  <c r="C33" i="28"/>
  <c r="E32" i="28"/>
  <c r="B36" i="28"/>
  <c r="C26" i="28"/>
  <c r="C30" i="28"/>
  <c r="C34" i="28"/>
  <c r="E26" i="28"/>
  <c r="E30" i="28"/>
  <c r="E34" i="28"/>
  <c r="E29" i="28"/>
  <c r="C32" i="28"/>
  <c r="F36" i="28"/>
  <c r="C27" i="28"/>
  <c r="C31" i="28"/>
  <c r="C35" i="28"/>
  <c r="E28" i="28"/>
  <c r="C29" i="28"/>
  <c r="E27" i="28"/>
  <c r="E31" i="28"/>
  <c r="E35" i="28"/>
  <c r="A18" i="32"/>
  <c r="G28" i="32"/>
  <c r="C25" i="32"/>
  <c r="C31" i="32"/>
  <c r="C33" i="32"/>
  <c r="C35" i="32"/>
  <c r="E25" i="32"/>
  <c r="A18" i="30"/>
  <c r="E36" i="30"/>
  <c r="G33" i="30"/>
  <c r="G27" i="30"/>
  <c r="E25" i="30"/>
  <c r="E35" i="30"/>
  <c r="C25" i="30"/>
  <c r="G16" i="30"/>
  <c r="A18" i="28"/>
  <c r="G26" i="28"/>
  <c r="G30" i="28"/>
  <c r="C25" i="28"/>
  <c r="E25" i="28"/>
  <c r="C36" i="30" l="1"/>
  <c r="G36" i="30" s="1"/>
  <c r="G35" i="30"/>
  <c r="G30" i="30"/>
  <c r="G29" i="30"/>
  <c r="G27" i="32"/>
  <c r="E36" i="28"/>
  <c r="C36" i="28"/>
  <c r="G33" i="28"/>
  <c r="G35" i="28"/>
  <c r="G31" i="28"/>
  <c r="G27" i="28"/>
  <c r="G26" i="32"/>
  <c r="G33" i="32"/>
  <c r="G30" i="32"/>
  <c r="G31" i="32"/>
  <c r="G29" i="32"/>
  <c r="C36" i="32"/>
  <c r="E36" i="32"/>
  <c r="G25" i="32"/>
  <c r="G35" i="32"/>
  <c r="G25" i="28"/>
  <c r="G32" i="28"/>
  <c r="G28" i="28"/>
  <c r="G29" i="28"/>
  <c r="G34" i="28"/>
  <c r="G25" i="30"/>
  <c r="G36" i="32" l="1"/>
  <c r="G36" i="28"/>
  <c r="G206" i="27"/>
  <c r="I206" i="27" s="1"/>
  <c r="J206" i="27" s="1"/>
  <c r="K206" i="27" s="1"/>
  <c r="L206" i="27" s="1"/>
  <c r="H36" i="27"/>
  <c r="G36" i="27"/>
  <c r="H35" i="27"/>
  <c r="G35" i="27"/>
  <c r="G207" i="27"/>
  <c r="I207" i="27" s="1"/>
  <c r="J207" i="27" s="1"/>
  <c r="K207" i="27" s="1"/>
  <c r="L207" i="27" s="1"/>
  <c r="G12" i="27"/>
  <c r="I12" i="27" s="1"/>
  <c r="G14" i="27"/>
  <c r="I14" i="27" s="1"/>
  <c r="G15" i="27"/>
  <c r="I15" i="27" s="1"/>
  <c r="H11" i="27"/>
  <c r="H11" i="17"/>
  <c r="G11" i="27"/>
  <c r="G11" i="17"/>
  <c r="I11" i="17" s="1"/>
  <c r="J11" i="17" s="1"/>
  <c r="K11" i="17" s="1"/>
  <c r="G218" i="27"/>
  <c r="I218" i="27" s="1"/>
  <c r="K218" i="27" s="1"/>
  <c r="L218" i="27" s="1"/>
  <c r="G217" i="27"/>
  <c r="I217" i="27" s="1"/>
  <c r="K217" i="27" s="1"/>
  <c r="L217" i="27" s="1"/>
  <c r="G216" i="27"/>
  <c r="I216" i="27" s="1"/>
  <c r="K216" i="27" s="1"/>
  <c r="L216" i="27" s="1"/>
  <c r="G215" i="27"/>
  <c r="I215" i="27" s="1"/>
  <c r="K215" i="27" s="1"/>
  <c r="L215" i="27" s="1"/>
  <c r="G211" i="27"/>
  <c r="I211" i="27" s="1"/>
  <c r="J211" i="27" s="1"/>
  <c r="K211" i="27" s="1"/>
  <c r="L211" i="27" s="1"/>
  <c r="H209" i="27"/>
  <c r="G209" i="27"/>
  <c r="I209" i="27" s="1"/>
  <c r="J209" i="27" s="1"/>
  <c r="K209" i="27" s="1"/>
  <c r="L209" i="27" s="1"/>
  <c r="G204" i="27"/>
  <c r="I204" i="27" s="1"/>
  <c r="J204" i="27" s="1"/>
  <c r="K204" i="27" s="1"/>
  <c r="L204" i="27" s="1"/>
  <c r="G201" i="27"/>
  <c r="I201" i="27" s="1"/>
  <c r="K201" i="27" s="1"/>
  <c r="L201" i="27" s="1"/>
  <c r="G200" i="27"/>
  <c r="I200" i="27" s="1"/>
  <c r="K200" i="27" s="1"/>
  <c r="L200" i="27" s="1"/>
  <c r="G199" i="27"/>
  <c r="I199" i="27" s="1"/>
  <c r="K199" i="27" s="1"/>
  <c r="L199" i="27" s="1"/>
  <c r="G198" i="27"/>
  <c r="I198" i="27" s="1"/>
  <c r="K198" i="27" s="1"/>
  <c r="L198" i="27" s="1"/>
  <c r="G196" i="27"/>
  <c r="I196" i="27" s="1"/>
  <c r="K196" i="27" s="1"/>
  <c r="L196" i="27" s="1"/>
  <c r="G195" i="27"/>
  <c r="I195" i="27" s="1"/>
  <c r="K195" i="27" s="1"/>
  <c r="L195" i="27" s="1"/>
  <c r="G194" i="27"/>
  <c r="G193" i="27"/>
  <c r="I193" i="27" s="1"/>
  <c r="J193" i="27" s="1"/>
  <c r="K193" i="27" s="1"/>
  <c r="L193" i="27" s="1"/>
  <c r="G192" i="27"/>
  <c r="H156" i="27"/>
  <c r="G156" i="27"/>
  <c r="H155" i="27"/>
  <c r="G155" i="27"/>
  <c r="H154" i="27"/>
  <c r="G154" i="27"/>
  <c r="H153" i="27"/>
  <c r="G153" i="27"/>
  <c r="H152" i="27"/>
  <c r="G152" i="27"/>
  <c r="H150" i="27"/>
  <c r="G150" i="27"/>
  <c r="H149" i="27"/>
  <c r="G149" i="27"/>
  <c r="H148" i="27"/>
  <c r="G148" i="27"/>
  <c r="H147" i="27"/>
  <c r="G147" i="27"/>
  <c r="H146" i="27"/>
  <c r="G146" i="27"/>
  <c r="H143" i="27"/>
  <c r="G143" i="27"/>
  <c r="H141" i="27"/>
  <c r="G141" i="27"/>
  <c r="H140" i="27"/>
  <c r="G140" i="27"/>
  <c r="H138" i="27"/>
  <c r="G138" i="27"/>
  <c r="H137" i="27"/>
  <c r="G137" i="27"/>
  <c r="H135" i="27"/>
  <c r="G135" i="27"/>
  <c r="H133" i="27"/>
  <c r="G133" i="27"/>
  <c r="H132" i="27"/>
  <c r="G132" i="27"/>
  <c r="H130" i="27"/>
  <c r="G130" i="27"/>
  <c r="H129" i="27"/>
  <c r="G129" i="27"/>
  <c r="H127" i="27"/>
  <c r="G127" i="27"/>
  <c r="H126" i="27"/>
  <c r="G126" i="27"/>
  <c r="H124" i="27"/>
  <c r="G124" i="27"/>
  <c r="H123" i="27"/>
  <c r="G123" i="27"/>
  <c r="H121" i="27"/>
  <c r="G121" i="27"/>
  <c r="H120" i="27"/>
  <c r="G120" i="27"/>
  <c r="H119" i="27"/>
  <c r="G119" i="27"/>
  <c r="H116" i="27"/>
  <c r="G116" i="27"/>
  <c r="H114" i="27"/>
  <c r="G114" i="27"/>
  <c r="H113" i="27"/>
  <c r="G113" i="27"/>
  <c r="H112" i="27"/>
  <c r="G112" i="27"/>
  <c r="H111" i="27"/>
  <c r="G111" i="27"/>
  <c r="H109" i="27"/>
  <c r="G109" i="27"/>
  <c r="H108" i="27"/>
  <c r="G108" i="27"/>
  <c r="H107" i="27"/>
  <c r="G107" i="27"/>
  <c r="H106" i="27"/>
  <c r="G106" i="27"/>
  <c r="H105" i="27"/>
  <c r="G105" i="27"/>
  <c r="G100" i="27"/>
  <c r="I100" i="27" s="1"/>
  <c r="G99" i="27"/>
  <c r="I99" i="27" s="1"/>
  <c r="H96" i="27"/>
  <c r="G96" i="27"/>
  <c r="H95" i="27"/>
  <c r="G95" i="27"/>
  <c r="H94" i="27"/>
  <c r="G94" i="27"/>
  <c r="H93" i="27"/>
  <c r="G93" i="27"/>
  <c r="H92" i="27"/>
  <c r="G92" i="27"/>
  <c r="H91" i="27"/>
  <c r="G91" i="27"/>
  <c r="H90" i="27"/>
  <c r="G90" i="27"/>
  <c r="H89" i="27"/>
  <c r="G89" i="27"/>
  <c r="H86" i="27"/>
  <c r="G86" i="27"/>
  <c r="H85" i="27"/>
  <c r="G85" i="27"/>
  <c r="H84" i="27"/>
  <c r="G84" i="27"/>
  <c r="H83" i="27"/>
  <c r="G83" i="27"/>
  <c r="H82" i="27"/>
  <c r="G82" i="27"/>
  <c r="H81" i="27"/>
  <c r="G81" i="27"/>
  <c r="H78" i="27"/>
  <c r="G78" i="27"/>
  <c r="H77" i="27"/>
  <c r="G77" i="27"/>
  <c r="H76" i="27"/>
  <c r="G76" i="27"/>
  <c r="H75" i="27"/>
  <c r="G75" i="27"/>
  <c r="H74" i="27"/>
  <c r="G74" i="27"/>
  <c r="H73" i="27"/>
  <c r="G73" i="27"/>
  <c r="H72" i="27"/>
  <c r="G72" i="27"/>
  <c r="H70" i="27"/>
  <c r="G70" i="27"/>
  <c r="H69" i="27"/>
  <c r="G69" i="27"/>
  <c r="H67" i="27"/>
  <c r="G67" i="27"/>
  <c r="H66" i="27"/>
  <c r="G66" i="27"/>
  <c r="H64" i="27"/>
  <c r="G64" i="27"/>
  <c r="H63" i="27"/>
  <c r="G63" i="27"/>
  <c r="H61" i="27"/>
  <c r="G61" i="27"/>
  <c r="H59" i="27"/>
  <c r="G59" i="27"/>
  <c r="H58" i="27"/>
  <c r="G58" i="27"/>
  <c r="H56" i="27"/>
  <c r="G56" i="27"/>
  <c r="H55" i="27"/>
  <c r="G55" i="27"/>
  <c r="H54" i="27"/>
  <c r="G54" i="27"/>
  <c r="H53" i="27"/>
  <c r="G53" i="27"/>
  <c r="H52" i="27"/>
  <c r="G52" i="27"/>
  <c r="H49" i="27"/>
  <c r="G49" i="27"/>
  <c r="H48" i="27"/>
  <c r="G48" i="27"/>
  <c r="H47" i="27"/>
  <c r="G47" i="27"/>
  <c r="H46" i="27"/>
  <c r="G46" i="27"/>
  <c r="H45" i="27"/>
  <c r="G45" i="27"/>
  <c r="H38" i="27"/>
  <c r="G38" i="27"/>
  <c r="H33" i="27"/>
  <c r="G33" i="27"/>
  <c r="H32" i="27"/>
  <c r="G32" i="27"/>
  <c r="H30" i="27"/>
  <c r="G30" i="27"/>
  <c r="H29" i="27"/>
  <c r="G29" i="27"/>
  <c r="H28" i="27"/>
  <c r="G28" i="27"/>
  <c r="H26" i="27"/>
  <c r="G26" i="27"/>
  <c r="H25" i="27"/>
  <c r="G25" i="27"/>
  <c r="H23" i="27"/>
  <c r="G23" i="27"/>
  <c r="H22" i="27"/>
  <c r="G22" i="27"/>
  <c r="H20" i="27"/>
  <c r="G20" i="27"/>
  <c r="H19" i="27"/>
  <c r="G19" i="27"/>
  <c r="H18" i="27"/>
  <c r="G18" i="27"/>
  <c r="I32" i="27" l="1"/>
  <c r="J32" i="27" s="1"/>
  <c r="K32" i="27" s="1"/>
  <c r="I48" i="27"/>
  <c r="I66" i="27"/>
  <c r="I74" i="27"/>
  <c r="I82" i="27"/>
  <c r="J82" i="27" s="1"/>
  <c r="K82" i="27" s="1"/>
  <c r="I90" i="27"/>
  <c r="I96" i="27"/>
  <c r="J96" i="27" s="1"/>
  <c r="K96" i="27" s="1"/>
  <c r="I109" i="27"/>
  <c r="J109" i="27" s="1"/>
  <c r="K109" i="27" s="1"/>
  <c r="I119" i="27"/>
  <c r="J119" i="27" s="1"/>
  <c r="K119" i="27" s="1"/>
  <c r="J100" i="27"/>
  <c r="K100" i="27" s="1"/>
  <c r="J99" i="27"/>
  <c r="K99" i="27" s="1"/>
  <c r="I25" i="27"/>
  <c r="J25" i="27" s="1"/>
  <c r="K25" i="27" s="1"/>
  <c r="I129" i="27"/>
  <c r="J129" i="27" s="1"/>
  <c r="K129" i="27" s="1"/>
  <c r="I138" i="27"/>
  <c r="J138" i="27" s="1"/>
  <c r="K138" i="27" s="1"/>
  <c r="I148" i="27"/>
  <c r="J148" i="27" s="1"/>
  <c r="K148" i="27" s="1"/>
  <c r="I30" i="27"/>
  <c r="J30" i="27" s="1"/>
  <c r="K30" i="27" s="1"/>
  <c r="I47" i="27"/>
  <c r="J47" i="27" s="1"/>
  <c r="I108" i="27"/>
  <c r="J108" i="27" s="1"/>
  <c r="K108" i="27" s="1"/>
  <c r="I116" i="27"/>
  <c r="J116" i="27" s="1"/>
  <c r="K116" i="27" s="1"/>
  <c r="I126" i="27"/>
  <c r="J126" i="27" s="1"/>
  <c r="K126" i="27" s="1"/>
  <c r="I135" i="27"/>
  <c r="J135" i="27" s="1"/>
  <c r="K135" i="27" s="1"/>
  <c r="I36" i="27"/>
  <c r="J36" i="27" s="1"/>
  <c r="K36" i="27" s="1"/>
  <c r="I137" i="27"/>
  <c r="J137" i="27" s="1"/>
  <c r="K137" i="27" s="1"/>
  <c r="I147" i="27"/>
  <c r="J147" i="27" s="1"/>
  <c r="K147" i="27" s="1"/>
  <c r="I26" i="27"/>
  <c r="J26" i="27" s="1"/>
  <c r="K26" i="27" s="1"/>
  <c r="I38" i="27"/>
  <c r="J38" i="27" s="1"/>
  <c r="K38" i="27" s="1"/>
  <c r="I52" i="27"/>
  <c r="J52" i="27" s="1"/>
  <c r="K52" i="27" s="1"/>
  <c r="I59" i="27"/>
  <c r="J59" i="27" s="1"/>
  <c r="K59" i="27" s="1"/>
  <c r="I69" i="27"/>
  <c r="J69" i="27" s="1"/>
  <c r="K69" i="27" s="1"/>
  <c r="I84" i="27"/>
  <c r="J84" i="27" s="1"/>
  <c r="K84" i="27" s="1"/>
  <c r="I105" i="27"/>
  <c r="J105" i="27" s="1"/>
  <c r="I112" i="27"/>
  <c r="J112" i="27" s="1"/>
  <c r="K112" i="27" s="1"/>
  <c r="I130" i="27"/>
  <c r="J130" i="27" s="1"/>
  <c r="K130" i="27" s="1"/>
  <c r="I140" i="27"/>
  <c r="J140" i="27" s="1"/>
  <c r="I149" i="27"/>
  <c r="J149" i="27" s="1"/>
  <c r="K149" i="27" s="1"/>
  <c r="I156" i="27"/>
  <c r="J156" i="27" s="1"/>
  <c r="K156" i="27" s="1"/>
  <c r="I35" i="27"/>
  <c r="J35" i="27" s="1"/>
  <c r="K35" i="27" s="1"/>
  <c r="I154" i="27"/>
  <c r="J154" i="27" s="1"/>
  <c r="K154" i="27" s="1"/>
  <c r="J15" i="27"/>
  <c r="K15" i="27" s="1"/>
  <c r="H12" i="27"/>
  <c r="H14" i="27" s="1"/>
  <c r="H15" i="27" s="1"/>
  <c r="I19" i="27"/>
  <c r="J19" i="27" s="1"/>
  <c r="K19" i="27" s="1"/>
  <c r="I28" i="27"/>
  <c r="J28" i="27" s="1"/>
  <c r="K28" i="27" s="1"/>
  <c r="I123" i="27"/>
  <c r="J123" i="27" s="1"/>
  <c r="K123" i="27" s="1"/>
  <c r="I132" i="27"/>
  <c r="J132" i="27" s="1"/>
  <c r="K132" i="27" s="1"/>
  <c r="I141" i="27"/>
  <c r="J141" i="27" s="1"/>
  <c r="K141" i="27" s="1"/>
  <c r="I192" i="27"/>
  <c r="G219" i="27"/>
  <c r="L221" i="27" s="1"/>
  <c r="I11" i="27"/>
  <c r="J11" i="27" s="1"/>
  <c r="G178" i="27"/>
  <c r="L180" i="27" s="1"/>
  <c r="I20" i="27"/>
  <c r="J20" i="27" s="1"/>
  <c r="K20" i="27" s="1"/>
  <c r="I29" i="27"/>
  <c r="J29" i="27" s="1"/>
  <c r="K29" i="27" s="1"/>
  <c r="I46" i="27"/>
  <c r="J46" i="27" s="1"/>
  <c r="K46" i="27" s="1"/>
  <c r="I72" i="27"/>
  <c r="J72" i="27" s="1"/>
  <c r="K72" i="27" s="1"/>
  <c r="I86" i="27"/>
  <c r="J86" i="27" s="1"/>
  <c r="K86" i="27" s="1"/>
  <c r="I107" i="27"/>
  <c r="J107" i="27" s="1"/>
  <c r="I114" i="27"/>
  <c r="J114" i="27" s="1"/>
  <c r="K114" i="27" s="1"/>
  <c r="I124" i="27"/>
  <c r="J124" i="27" s="1"/>
  <c r="K124" i="27" s="1"/>
  <c r="I133" i="27"/>
  <c r="J133" i="27" s="1"/>
  <c r="I152" i="27"/>
  <c r="J152" i="27" s="1"/>
  <c r="K152" i="27" s="1"/>
  <c r="I61" i="27"/>
  <c r="J61" i="27" s="1"/>
  <c r="K61" i="27" s="1"/>
  <c r="I70" i="27"/>
  <c r="J70" i="27" s="1"/>
  <c r="K70" i="27" s="1"/>
  <c r="I77" i="27"/>
  <c r="J77" i="27" s="1"/>
  <c r="K77" i="27" s="1"/>
  <c r="I85" i="27"/>
  <c r="J85" i="27" s="1"/>
  <c r="K85" i="27" s="1"/>
  <c r="I93" i="27"/>
  <c r="J93" i="27" s="1"/>
  <c r="K93" i="27" s="1"/>
  <c r="H211" i="27"/>
  <c r="I94" i="27"/>
  <c r="J94" i="27" s="1"/>
  <c r="K94" i="27" s="1"/>
  <c r="I55" i="27"/>
  <c r="J55" i="27" s="1"/>
  <c r="K55" i="27" s="1"/>
  <c r="I153" i="27"/>
  <c r="J153" i="27" s="1"/>
  <c r="K153" i="27" s="1"/>
  <c r="I22" i="27"/>
  <c r="J22" i="27" s="1"/>
  <c r="K22" i="27" s="1"/>
  <c r="J12" i="27"/>
  <c r="K12" i="27" s="1"/>
  <c r="J14" i="27"/>
  <c r="K14" i="27" s="1"/>
  <c r="L11" i="17"/>
  <c r="I89" i="27"/>
  <c r="J89" i="27" s="1"/>
  <c r="K89" i="27" s="1"/>
  <c r="I75" i="27"/>
  <c r="J75" i="27" s="1"/>
  <c r="K75" i="27" s="1"/>
  <c r="I83" i="27"/>
  <c r="I76" i="27"/>
  <c r="J76" i="27" s="1"/>
  <c r="K76" i="27" s="1"/>
  <c r="I92" i="27"/>
  <c r="J92" i="27" s="1"/>
  <c r="K92" i="27" s="1"/>
  <c r="I53" i="27"/>
  <c r="J53" i="27" s="1"/>
  <c r="K53" i="27" s="1"/>
  <c r="I111" i="27"/>
  <c r="I127" i="27"/>
  <c r="J127" i="27" s="1"/>
  <c r="K127" i="27" s="1"/>
  <c r="I143" i="27"/>
  <c r="J143" i="27" s="1"/>
  <c r="I150" i="27"/>
  <c r="J150" i="27" s="1"/>
  <c r="K150" i="27" s="1"/>
  <c r="I73" i="27"/>
  <c r="J73" i="27" s="1"/>
  <c r="K73" i="27" s="1"/>
  <c r="I113" i="27"/>
  <c r="J113" i="27" s="1"/>
  <c r="I56" i="27"/>
  <c r="J56" i="27" s="1"/>
  <c r="K56" i="27" s="1"/>
  <c r="I58" i="27"/>
  <c r="J58" i="27" s="1"/>
  <c r="K58" i="27" s="1"/>
  <c r="I155" i="27"/>
  <c r="J155" i="27" s="1"/>
  <c r="K155" i="27" s="1"/>
  <c r="I64" i="27"/>
  <c r="J64" i="27" s="1"/>
  <c r="K64" i="27" s="1"/>
  <c r="I95" i="27"/>
  <c r="J95" i="27" s="1"/>
  <c r="K95" i="27" s="1"/>
  <c r="I120" i="27"/>
  <c r="J120" i="27" s="1"/>
  <c r="K120" i="27" s="1"/>
  <c r="I81" i="27"/>
  <c r="J81" i="27" s="1"/>
  <c r="K81" i="27" s="1"/>
  <c r="I49" i="27"/>
  <c r="J49" i="27" s="1"/>
  <c r="K49" i="27" s="1"/>
  <c r="I67" i="27"/>
  <c r="J67" i="27" s="1"/>
  <c r="K67" i="27" s="1"/>
  <c r="I91" i="27"/>
  <c r="J91" i="27" s="1"/>
  <c r="K91" i="27" s="1"/>
  <c r="I45" i="27"/>
  <c r="J45" i="27" s="1"/>
  <c r="K45" i="27" s="1"/>
  <c r="I23" i="27"/>
  <c r="I63" i="27"/>
  <c r="J63" i="27" s="1"/>
  <c r="K63" i="27" s="1"/>
  <c r="I78" i="27"/>
  <c r="J78" i="27" s="1"/>
  <c r="K78" i="27" s="1"/>
  <c r="I106" i="27"/>
  <c r="J106" i="27" s="1"/>
  <c r="K106" i="27" s="1"/>
  <c r="I121" i="27"/>
  <c r="J121" i="27" s="1"/>
  <c r="K121" i="27" s="1"/>
  <c r="I146" i="27"/>
  <c r="J146" i="27" s="1"/>
  <c r="K146" i="27" s="1"/>
  <c r="J90" i="27"/>
  <c r="K90" i="27" s="1"/>
  <c r="J66" i="27"/>
  <c r="K66" i="27" s="1"/>
  <c r="J48" i="27"/>
  <c r="K48" i="27" s="1"/>
  <c r="I54" i="27"/>
  <c r="J74" i="27"/>
  <c r="K74" i="27" s="1"/>
  <c r="I194" i="27"/>
  <c r="J194" i="27" s="1"/>
  <c r="K194" i="27" s="1"/>
  <c r="L194" i="27" s="1"/>
  <c r="I33" i="27"/>
  <c r="I18" i="27"/>
  <c r="L32" i="27"/>
  <c r="L137" i="27" l="1"/>
  <c r="L100" i="27"/>
  <c r="L99" i="27"/>
  <c r="K113" i="27"/>
  <c r="L113" i="27" s="1"/>
  <c r="K140" i="27"/>
  <c r="L140" i="27" s="1"/>
  <c r="K143" i="27"/>
  <c r="L143" i="27" s="1"/>
  <c r="K107" i="27"/>
  <c r="L107" i="27" s="1"/>
  <c r="K105" i="27"/>
  <c r="L105" i="27" s="1"/>
  <c r="K133" i="27"/>
  <c r="L133" i="27" s="1"/>
  <c r="K47" i="27"/>
  <c r="L47" i="27" s="1"/>
  <c r="L126" i="27"/>
  <c r="L14" i="27"/>
  <c r="L15" i="27"/>
  <c r="L123" i="27"/>
  <c r="L152" i="27"/>
  <c r="L29" i="27"/>
  <c r="I219" i="27"/>
  <c r="L49" i="27"/>
  <c r="K11" i="27"/>
  <c r="L11" i="27" s="1"/>
  <c r="L36" i="27"/>
  <c r="I178" i="27"/>
  <c r="L116" i="27"/>
  <c r="L22" i="27"/>
  <c r="L91" i="27"/>
  <c r="L149" i="27"/>
  <c r="J192" i="27"/>
  <c r="J219" i="27" s="1"/>
  <c r="L223" i="27" s="1"/>
  <c r="H219" i="27"/>
  <c r="L222" i="27" s="1"/>
  <c r="H178" i="27"/>
  <c r="L181" i="27" s="1"/>
  <c r="L35" i="27"/>
  <c r="L70" i="27"/>
  <c r="L130" i="27"/>
  <c r="L155" i="27"/>
  <c r="L156" i="27"/>
  <c r="L73" i="27"/>
  <c r="L59" i="27"/>
  <c r="J83" i="27"/>
  <c r="K83" i="27" s="1"/>
  <c r="L63" i="27"/>
  <c r="L89" i="27"/>
  <c r="L12" i="27"/>
  <c r="L120" i="27"/>
  <c r="L95" i="27"/>
  <c r="L121" i="27"/>
  <c r="J111" i="27"/>
  <c r="K111" i="27" s="1"/>
  <c r="L75" i="27"/>
  <c r="L26" i="27"/>
  <c r="L81" i="27"/>
  <c r="L48" i="27"/>
  <c r="J23" i="27"/>
  <c r="K23" i="27" s="1"/>
  <c r="L132" i="27"/>
  <c r="L150" i="27"/>
  <c r="L52" i="27"/>
  <c r="L82" i="27"/>
  <c r="L78" i="27"/>
  <c r="L25" i="27"/>
  <c r="L45" i="27"/>
  <c r="L112" i="27"/>
  <c r="L129" i="27"/>
  <c r="L19" i="27"/>
  <c r="L108" i="27"/>
  <c r="L96" i="27"/>
  <c r="L28" i="27"/>
  <c r="L84" i="27"/>
  <c r="L119" i="27"/>
  <c r="L67" i="27"/>
  <c r="L69" i="27"/>
  <c r="L135" i="27"/>
  <c r="L94" i="27"/>
  <c r="L147" i="27"/>
  <c r="L46" i="27"/>
  <c r="L38" i="27"/>
  <c r="L20" i="27"/>
  <c r="L141" i="27"/>
  <c r="L138" i="27"/>
  <c r="L72" i="27"/>
  <c r="L90" i="27"/>
  <c r="L61" i="27"/>
  <c r="J33" i="27"/>
  <c r="K33" i="27" s="1"/>
  <c r="L85" i="27"/>
  <c r="L127" i="27"/>
  <c r="L109" i="27"/>
  <c r="L77" i="27"/>
  <c r="L64" i="27"/>
  <c r="L56" i="27"/>
  <c r="L124" i="27"/>
  <c r="L154" i="27"/>
  <c r="L114" i="27"/>
  <c r="L92" i="27"/>
  <c r="L53" i="27"/>
  <c r="L66" i="27"/>
  <c r="J18" i="27"/>
  <c r="K18" i="27" s="1"/>
  <c r="L93" i="27"/>
  <c r="L30" i="27"/>
  <c r="L74" i="27"/>
  <c r="L55" i="27"/>
  <c r="L106" i="27"/>
  <c r="L146" i="27"/>
  <c r="L76" i="27"/>
  <c r="L86" i="27"/>
  <c r="L153" i="27"/>
  <c r="L58" i="27"/>
  <c r="J54" i="27"/>
  <c r="K54" i="27" s="1"/>
  <c r="L148" i="27"/>
  <c r="L224" i="27" l="1"/>
  <c r="L225" i="27" s="1"/>
  <c r="L226" i="27" s="1"/>
  <c r="L111" i="27"/>
  <c r="K192" i="27"/>
  <c r="K219" i="27" s="1"/>
  <c r="J178" i="27"/>
  <c r="L182" i="27" s="1"/>
  <c r="K178" i="27"/>
  <c r="L83" i="27"/>
  <c r="L23" i="27"/>
  <c r="L54" i="27"/>
  <c r="L33" i="27"/>
  <c r="L192" i="27" l="1"/>
  <c r="L219" i="27" s="1"/>
  <c r="L184" i="27"/>
  <c r="L183" i="27"/>
  <c r="L18" i="27"/>
  <c r="L178" i="27" s="1"/>
  <c r="G276" i="18"/>
  <c r="I276" i="18" s="1"/>
  <c r="J276" i="18" s="1"/>
  <c r="K276" i="18" s="1"/>
  <c r="L276" i="18" s="1"/>
  <c r="G275" i="18"/>
  <c r="I275" i="18" s="1"/>
  <c r="J275" i="18" s="1"/>
  <c r="K275" i="18" s="1"/>
  <c r="L275" i="18" s="1"/>
  <c r="G178" i="17"/>
  <c r="I178" i="17" s="1"/>
  <c r="J178" i="17" s="1"/>
  <c r="K178" i="17" s="1"/>
  <c r="L178" i="17" s="1"/>
  <c r="G177" i="17"/>
  <c r="I177" i="17" s="1"/>
  <c r="J177" i="17" s="1"/>
  <c r="K177" i="17" s="1"/>
  <c r="L177" i="17" s="1"/>
  <c r="L185" i="27" l="1"/>
  <c r="G287" i="18" l="1"/>
  <c r="I287" i="18" s="1"/>
  <c r="K287" i="18" s="1"/>
  <c r="L287" i="18" s="1"/>
  <c r="G288" i="18"/>
  <c r="I288" i="18" s="1"/>
  <c r="K288" i="18" s="1"/>
  <c r="L288" i="18" s="1"/>
  <c r="G285" i="18"/>
  <c r="I285" i="18" s="1"/>
  <c r="K285" i="18" s="1"/>
  <c r="L285" i="18" s="1"/>
  <c r="G286" i="18"/>
  <c r="I286" i="18"/>
  <c r="K286" i="18" s="1"/>
  <c r="L286" i="18" s="1"/>
  <c r="G188" i="17"/>
  <c r="I188" i="17" s="1"/>
  <c r="K188" i="17" s="1"/>
  <c r="L188" i="17" s="1"/>
  <c r="G189" i="17"/>
  <c r="I189" i="17" s="1"/>
  <c r="K189" i="17" s="1"/>
  <c r="L189" i="17" s="1"/>
  <c r="G190" i="17"/>
  <c r="I190" i="17"/>
  <c r="K190" i="17" s="1"/>
  <c r="L190" i="17" s="1"/>
  <c r="G187" i="17"/>
  <c r="I187" i="17" s="1"/>
  <c r="K187" i="17" s="1"/>
  <c r="L187" i="17" s="1"/>
  <c r="G273" i="18"/>
  <c r="I273" i="18" s="1"/>
  <c r="J273" i="18" s="1"/>
  <c r="K273" i="18" s="1"/>
  <c r="L273" i="18" s="1"/>
  <c r="G262" i="18"/>
  <c r="I262" i="18" s="1"/>
  <c r="J262" i="18" s="1"/>
  <c r="K262" i="18" s="1"/>
  <c r="L262" i="18" s="1"/>
  <c r="G263" i="18"/>
  <c r="I263" i="18" s="1"/>
  <c r="J263" i="18" s="1"/>
  <c r="K263" i="18" s="1"/>
  <c r="L263" i="18" s="1"/>
  <c r="G230" i="18"/>
  <c r="I230" i="18" s="1"/>
  <c r="J230" i="18" s="1"/>
  <c r="K230" i="18" s="1"/>
  <c r="L230" i="18" s="1"/>
  <c r="G231" i="18"/>
  <c r="I231" i="18" s="1"/>
  <c r="J231" i="18" s="1"/>
  <c r="K231" i="18" s="1"/>
  <c r="L231" i="18" s="1"/>
  <c r="G232" i="18"/>
  <c r="I232" i="18" s="1"/>
  <c r="J232" i="18" s="1"/>
  <c r="K232" i="18" s="1"/>
  <c r="L232" i="18" s="1"/>
  <c r="G226" i="18"/>
  <c r="I226" i="18" s="1"/>
  <c r="J226" i="18" s="1"/>
  <c r="K226" i="18" s="1"/>
  <c r="L226" i="18" s="1"/>
  <c r="G227" i="18"/>
  <c r="I227" i="18" s="1"/>
  <c r="J227" i="18" s="1"/>
  <c r="K227" i="18" s="1"/>
  <c r="L227" i="18" s="1"/>
  <c r="G228" i="18"/>
  <c r="I228" i="18" s="1"/>
  <c r="J228" i="18" s="1"/>
  <c r="K228" i="18" s="1"/>
  <c r="L228" i="18" s="1"/>
  <c r="G267" i="18"/>
  <c r="I267" i="18" s="1"/>
  <c r="K267" i="18" s="1"/>
  <c r="L267" i="18" s="1"/>
  <c r="G268" i="18"/>
  <c r="I268" i="18" s="1"/>
  <c r="K268" i="18" s="1"/>
  <c r="L268" i="18" s="1"/>
  <c r="G269" i="18"/>
  <c r="I269" i="18" s="1"/>
  <c r="K269" i="18" s="1"/>
  <c r="L269" i="18" s="1"/>
  <c r="G270" i="18"/>
  <c r="I270" i="18"/>
  <c r="K270" i="18"/>
  <c r="L270" i="18" s="1"/>
  <c r="G131" i="17"/>
  <c r="I131" i="17" s="1"/>
  <c r="J131" i="17" s="1"/>
  <c r="K131" i="17" s="1"/>
  <c r="L131" i="17" s="1"/>
  <c r="G135" i="17"/>
  <c r="I135" i="17" s="1"/>
  <c r="J135" i="17" s="1"/>
  <c r="K135" i="17" s="1"/>
  <c r="L135" i="17" s="1"/>
  <c r="G134" i="17"/>
  <c r="I134" i="17" s="1"/>
  <c r="J134" i="17" s="1"/>
  <c r="K134" i="17" s="1"/>
  <c r="L134" i="17" s="1"/>
  <c r="G133" i="17"/>
  <c r="I133" i="17" s="1"/>
  <c r="J133" i="17" s="1"/>
  <c r="K133" i="17" s="1"/>
  <c r="L133" i="17" s="1"/>
  <c r="G130" i="17"/>
  <c r="I130" i="17" s="1"/>
  <c r="J130" i="17" s="1"/>
  <c r="K130" i="17" s="1"/>
  <c r="L130" i="17" s="1"/>
  <c r="G129" i="17"/>
  <c r="I129" i="17" s="1"/>
  <c r="J129" i="17" s="1"/>
  <c r="K129" i="17" s="1"/>
  <c r="L129" i="17" s="1"/>
  <c r="G265" i="18"/>
  <c r="I265" i="18" s="1"/>
  <c r="K265" i="18" s="1"/>
  <c r="L265" i="18" s="1"/>
  <c r="G167" i="17" l="1"/>
  <c r="I167" i="17" s="1"/>
  <c r="K167" i="17" s="1"/>
  <c r="L167" i="17" s="1"/>
  <c r="G164" i="17"/>
  <c r="I164" i="17" s="1"/>
  <c r="J164" i="17" s="1"/>
  <c r="K164" i="17" s="1"/>
  <c r="L164" i="17" s="1"/>
  <c r="G165" i="17"/>
  <c r="I165" i="17" s="1"/>
  <c r="J165" i="17" s="1"/>
  <c r="K165" i="17" s="1"/>
  <c r="L165" i="17" s="1"/>
  <c r="G193" i="17"/>
  <c r="I193" i="17" s="1"/>
  <c r="J193" i="17" s="1"/>
  <c r="K193" i="17" s="1"/>
  <c r="L193" i="17" s="1"/>
  <c r="G175" i="17"/>
  <c r="I175" i="17" s="1"/>
  <c r="J175" i="17" s="1"/>
  <c r="K175" i="17" s="1"/>
  <c r="L175" i="17" s="1"/>
  <c r="G172" i="17"/>
  <c r="I172" i="17" s="1"/>
  <c r="K172" i="17" s="1"/>
  <c r="L172" i="17" s="1"/>
  <c r="G171" i="17"/>
  <c r="I171" i="17" s="1"/>
  <c r="K171" i="17" s="1"/>
  <c r="L171" i="17" s="1"/>
  <c r="G170" i="17"/>
  <c r="I170" i="17" s="1"/>
  <c r="K170" i="17" s="1"/>
  <c r="L170" i="17" s="1"/>
  <c r="G169" i="17"/>
  <c r="I169" i="17" s="1"/>
  <c r="K169" i="17" s="1"/>
  <c r="L169" i="17" s="1"/>
  <c r="G14" i="17" l="1"/>
  <c r="I14" i="17" s="1"/>
  <c r="G12" i="17"/>
  <c r="I12" i="17" s="1"/>
  <c r="J12" i="17" s="1"/>
  <c r="G155" i="18"/>
  <c r="I155" i="18" s="1"/>
  <c r="J155" i="18" s="1"/>
  <c r="K155" i="18" s="1"/>
  <c r="L155" i="18" s="1"/>
  <c r="G156" i="18"/>
  <c r="I156" i="18" s="1"/>
  <c r="J156" i="18" s="1"/>
  <c r="K156" i="18" s="1"/>
  <c r="L156" i="18" s="1"/>
  <c r="G114" i="18"/>
  <c r="I114" i="18" s="1"/>
  <c r="J114" i="18" s="1"/>
  <c r="K114" i="18" s="1"/>
  <c r="L114" i="18" s="1"/>
  <c r="G116" i="18"/>
  <c r="I116" i="18" s="1"/>
  <c r="J116" i="18" s="1"/>
  <c r="K116" i="18" s="1"/>
  <c r="L116" i="18" s="1"/>
  <c r="G117" i="18"/>
  <c r="I117" i="18" s="1"/>
  <c r="J117" i="18" s="1"/>
  <c r="K117" i="18" s="1"/>
  <c r="L117" i="18" s="1"/>
  <c r="G118" i="18"/>
  <c r="I118" i="18" s="1"/>
  <c r="J118" i="18" s="1"/>
  <c r="K118" i="18" s="1"/>
  <c r="L118" i="18" s="1"/>
  <c r="G119" i="18"/>
  <c r="I119" i="18" s="1"/>
  <c r="J119" i="18" s="1"/>
  <c r="K119" i="18" s="1"/>
  <c r="L119" i="18" s="1"/>
  <c r="G120" i="18"/>
  <c r="I120" i="18" s="1"/>
  <c r="J120" i="18" s="1"/>
  <c r="K120" i="18" s="1"/>
  <c r="L120" i="18" s="1"/>
  <c r="G121" i="18"/>
  <c r="I121" i="18" s="1"/>
  <c r="J121" i="18" s="1"/>
  <c r="K121" i="18" s="1"/>
  <c r="L121" i="18" s="1"/>
  <c r="G122" i="18"/>
  <c r="I122" i="18" s="1"/>
  <c r="J122" i="18" s="1"/>
  <c r="K122" i="18" s="1"/>
  <c r="L122" i="18" s="1"/>
  <c r="G123" i="18"/>
  <c r="I123" i="18" s="1"/>
  <c r="J123" i="18" s="1"/>
  <c r="K123" i="18" s="1"/>
  <c r="L123" i="18" s="1"/>
  <c r="G124" i="18"/>
  <c r="I124" i="18" s="1"/>
  <c r="J124" i="18" s="1"/>
  <c r="K124" i="18" s="1"/>
  <c r="L124" i="18" s="1"/>
  <c r="G125" i="18"/>
  <c r="I125" i="18" s="1"/>
  <c r="J125" i="18" s="1"/>
  <c r="K125" i="18" s="1"/>
  <c r="L125" i="18" s="1"/>
  <c r="G126" i="18"/>
  <c r="I126" i="18" s="1"/>
  <c r="J126" i="18" s="1"/>
  <c r="K126" i="18" s="1"/>
  <c r="L126" i="18" s="1"/>
  <c r="G127" i="18"/>
  <c r="I127" i="18" s="1"/>
  <c r="J127" i="18" s="1"/>
  <c r="K127" i="18" s="1"/>
  <c r="L127" i="18" s="1"/>
  <c r="G128" i="18"/>
  <c r="I128" i="18" s="1"/>
  <c r="J128" i="18" s="1"/>
  <c r="K128" i="18" s="1"/>
  <c r="L128" i="18" s="1"/>
  <c r="G129" i="18"/>
  <c r="I129" i="18" s="1"/>
  <c r="J129" i="18" s="1"/>
  <c r="K129" i="18" s="1"/>
  <c r="L129" i="18" s="1"/>
  <c r="G130" i="18"/>
  <c r="I130" i="18" s="1"/>
  <c r="J130" i="18" s="1"/>
  <c r="K130" i="18" s="1"/>
  <c r="L130" i="18" s="1"/>
  <c r="G132" i="18"/>
  <c r="I132" i="18" s="1"/>
  <c r="J132" i="18" s="1"/>
  <c r="K132" i="18" s="1"/>
  <c r="L132" i="18" s="1"/>
  <c r="G133" i="18"/>
  <c r="I133" i="18" s="1"/>
  <c r="J133" i="18" s="1"/>
  <c r="K133" i="18" s="1"/>
  <c r="L133" i="18" s="1"/>
  <c r="G134" i="18"/>
  <c r="I134" i="18" s="1"/>
  <c r="J134" i="18" s="1"/>
  <c r="K134" i="18" s="1"/>
  <c r="L134" i="18" s="1"/>
  <c r="G135" i="18"/>
  <c r="I135" i="18" s="1"/>
  <c r="J135" i="18" s="1"/>
  <c r="K135" i="18" s="1"/>
  <c r="L135" i="18" s="1"/>
  <c r="G136" i="18"/>
  <c r="I136" i="18" s="1"/>
  <c r="J136" i="18" s="1"/>
  <c r="K136" i="18" s="1"/>
  <c r="L136" i="18" s="1"/>
  <c r="G137" i="18"/>
  <c r="I137" i="18" s="1"/>
  <c r="J137" i="18" s="1"/>
  <c r="K137" i="18" s="1"/>
  <c r="L137" i="18" s="1"/>
  <c r="G138" i="18"/>
  <c r="I138" i="18" s="1"/>
  <c r="J138" i="18" s="1"/>
  <c r="K138" i="18" s="1"/>
  <c r="L138" i="18" s="1"/>
  <c r="G139" i="18"/>
  <c r="I139" i="18" s="1"/>
  <c r="J139" i="18" s="1"/>
  <c r="K139" i="18" s="1"/>
  <c r="L139" i="18" s="1"/>
  <c r="G140" i="18"/>
  <c r="I140" i="18" s="1"/>
  <c r="J140" i="18" s="1"/>
  <c r="K140" i="18" s="1"/>
  <c r="L140" i="18" s="1"/>
  <c r="G141" i="18"/>
  <c r="I141" i="18" s="1"/>
  <c r="J141" i="18" s="1"/>
  <c r="K141" i="18" s="1"/>
  <c r="L141" i="18" s="1"/>
  <c r="G142" i="18"/>
  <c r="I142" i="18" s="1"/>
  <c r="J142" i="18" s="1"/>
  <c r="K142" i="18" s="1"/>
  <c r="L142" i="18" s="1"/>
  <c r="G143" i="18"/>
  <c r="I143" i="18" s="1"/>
  <c r="J143" i="18" s="1"/>
  <c r="K143" i="18" s="1"/>
  <c r="L143" i="18" s="1"/>
  <c r="G144" i="18"/>
  <c r="I144" i="18" s="1"/>
  <c r="J144" i="18" s="1"/>
  <c r="K144" i="18" s="1"/>
  <c r="L144" i="18" s="1"/>
  <c r="G145" i="18"/>
  <c r="I145" i="18" s="1"/>
  <c r="J145" i="18" s="1"/>
  <c r="K145" i="18" s="1"/>
  <c r="L145" i="18" s="1"/>
  <c r="G146" i="18"/>
  <c r="I146" i="18" s="1"/>
  <c r="J146" i="18" s="1"/>
  <c r="K146" i="18" s="1"/>
  <c r="L146" i="18" s="1"/>
  <c r="G147" i="18"/>
  <c r="I147" i="18" s="1"/>
  <c r="J147" i="18" s="1"/>
  <c r="K147" i="18" s="1"/>
  <c r="L147" i="18" s="1"/>
  <c r="G149" i="18"/>
  <c r="I149" i="18" s="1"/>
  <c r="J149" i="18" s="1"/>
  <c r="K149" i="18" s="1"/>
  <c r="L149" i="18" s="1"/>
  <c r="G150" i="18"/>
  <c r="I150" i="18" s="1"/>
  <c r="J150" i="18" s="1"/>
  <c r="K150" i="18" s="1"/>
  <c r="L150" i="18" s="1"/>
  <c r="G151" i="18"/>
  <c r="I151" i="18" s="1"/>
  <c r="J151" i="18" s="1"/>
  <c r="K151" i="18" s="1"/>
  <c r="L151" i="18" s="1"/>
  <c r="G152" i="18"/>
  <c r="I152" i="18" s="1"/>
  <c r="J152" i="18" s="1"/>
  <c r="K152" i="18" s="1"/>
  <c r="L152" i="18" s="1"/>
  <c r="G153" i="18"/>
  <c r="I153" i="18" s="1"/>
  <c r="J153" i="18" s="1"/>
  <c r="K153" i="18" s="1"/>
  <c r="L153" i="18" s="1"/>
  <c r="G154" i="18"/>
  <c r="I154" i="18" s="1"/>
  <c r="J154" i="18" s="1"/>
  <c r="K154" i="18" s="1"/>
  <c r="L154" i="18" s="1"/>
  <c r="G64" i="18"/>
  <c r="I64" i="18" s="1"/>
  <c r="J64" i="18" s="1"/>
  <c r="K64" i="18" s="1"/>
  <c r="L64" i="18" s="1"/>
  <c r="G80" i="18"/>
  <c r="I80" i="18" s="1"/>
  <c r="J80" i="18" s="1"/>
  <c r="K80" i="18" s="1"/>
  <c r="L80" i="18" s="1"/>
  <c r="G81" i="18"/>
  <c r="I81" i="18" s="1"/>
  <c r="J81" i="18" s="1"/>
  <c r="K81" i="18" s="1"/>
  <c r="L81" i="18" s="1"/>
  <c r="G82" i="18"/>
  <c r="I82" i="18" s="1"/>
  <c r="J82" i="18" s="1"/>
  <c r="K82" i="18" s="1"/>
  <c r="L82" i="18" s="1"/>
  <c r="G83" i="18"/>
  <c r="I83" i="18" s="1"/>
  <c r="J83" i="18" s="1"/>
  <c r="K83" i="18" s="1"/>
  <c r="L83" i="18" s="1"/>
  <c r="G84" i="18"/>
  <c r="I84" i="18" s="1"/>
  <c r="J84" i="18" s="1"/>
  <c r="K84" i="18" s="1"/>
  <c r="L84" i="18" s="1"/>
  <c r="G85" i="18"/>
  <c r="I85" i="18" s="1"/>
  <c r="J85" i="18" s="1"/>
  <c r="K85" i="18" s="1"/>
  <c r="L85" i="18" s="1"/>
  <c r="G86" i="18"/>
  <c r="I86" i="18" s="1"/>
  <c r="J86" i="18" s="1"/>
  <c r="K86" i="18" s="1"/>
  <c r="L86" i="18" s="1"/>
  <c r="G87" i="18"/>
  <c r="I87" i="18" s="1"/>
  <c r="J87" i="18" s="1"/>
  <c r="K87" i="18" s="1"/>
  <c r="L87" i="18" s="1"/>
  <c r="G89" i="18"/>
  <c r="I89" i="18" s="1"/>
  <c r="J89" i="18" s="1"/>
  <c r="K89" i="18" s="1"/>
  <c r="L89" i="18" s="1"/>
  <c r="G90" i="18"/>
  <c r="I90" i="18" s="1"/>
  <c r="J90" i="18" s="1"/>
  <c r="K90" i="18" s="1"/>
  <c r="L90" i="18" s="1"/>
  <c r="G91" i="18"/>
  <c r="I91" i="18" s="1"/>
  <c r="J91" i="18" s="1"/>
  <c r="K91" i="18" s="1"/>
  <c r="L91" i="18" s="1"/>
  <c r="G92" i="18"/>
  <c r="I92" i="18" s="1"/>
  <c r="J92" i="18" s="1"/>
  <c r="K92" i="18" s="1"/>
  <c r="L92" i="18" s="1"/>
  <c r="G93" i="18"/>
  <c r="I93" i="18" s="1"/>
  <c r="J93" i="18" s="1"/>
  <c r="K93" i="18" s="1"/>
  <c r="L93" i="18" s="1"/>
  <c r="G96" i="18"/>
  <c r="I96" i="18" s="1"/>
  <c r="J96" i="18" s="1"/>
  <c r="K96" i="18" s="1"/>
  <c r="L96" i="18" s="1"/>
  <c r="G97" i="18"/>
  <c r="I97" i="18" s="1"/>
  <c r="J97" i="18" s="1"/>
  <c r="K97" i="18" s="1"/>
  <c r="L97" i="18" s="1"/>
  <c r="G98" i="18"/>
  <c r="I98" i="18" s="1"/>
  <c r="J98" i="18" s="1"/>
  <c r="K98" i="18" s="1"/>
  <c r="L98" i="18" s="1"/>
  <c r="G99" i="18"/>
  <c r="I99" i="18" s="1"/>
  <c r="J99" i="18" s="1"/>
  <c r="K99" i="18" s="1"/>
  <c r="L99" i="18" s="1"/>
  <c r="G101" i="18"/>
  <c r="I101" i="18" s="1"/>
  <c r="J101" i="18" s="1"/>
  <c r="K101" i="18" s="1"/>
  <c r="L101" i="18" s="1"/>
  <c r="G102" i="18"/>
  <c r="I102" i="18" s="1"/>
  <c r="J102" i="18" s="1"/>
  <c r="K102" i="18" s="1"/>
  <c r="L102" i="18" s="1"/>
  <c r="G103" i="18"/>
  <c r="I103" i="18" s="1"/>
  <c r="J103" i="18" s="1"/>
  <c r="K103" i="18" s="1"/>
  <c r="L103" i="18" s="1"/>
  <c r="G104" i="18"/>
  <c r="I104" i="18" s="1"/>
  <c r="J104" i="18" s="1"/>
  <c r="K104" i="18" s="1"/>
  <c r="L104" i="18" s="1"/>
  <c r="G105" i="18"/>
  <c r="I105" i="18" s="1"/>
  <c r="J105" i="18" s="1"/>
  <c r="K105" i="18" s="1"/>
  <c r="L105" i="18" s="1"/>
  <c r="G107" i="18"/>
  <c r="I107" i="18" s="1"/>
  <c r="J107" i="18" s="1"/>
  <c r="K107" i="18" s="1"/>
  <c r="L107" i="18" s="1"/>
  <c r="G108" i="18"/>
  <c r="I108" i="18" s="1"/>
  <c r="J108" i="18" s="1"/>
  <c r="K108" i="18" s="1"/>
  <c r="L108" i="18" s="1"/>
  <c r="G109" i="18"/>
  <c r="I109" i="18" s="1"/>
  <c r="J109" i="18" s="1"/>
  <c r="K109" i="18" s="1"/>
  <c r="L109" i="18" s="1"/>
  <c r="G111" i="18"/>
  <c r="I111" i="18" s="1"/>
  <c r="J111" i="18" s="1"/>
  <c r="K111" i="18" s="1"/>
  <c r="L111" i="18" s="1"/>
  <c r="G112" i="18"/>
  <c r="I112" i="18" s="1"/>
  <c r="J112" i="18" s="1"/>
  <c r="K112" i="18" s="1"/>
  <c r="L112" i="18" s="1"/>
  <c r="G113" i="18"/>
  <c r="I113" i="18" s="1"/>
  <c r="J113" i="18" s="1"/>
  <c r="K113" i="18" s="1"/>
  <c r="L113" i="18" s="1"/>
  <c r="G43" i="18"/>
  <c r="I43" i="18" s="1"/>
  <c r="J43" i="18" s="1"/>
  <c r="K43" i="18" s="1"/>
  <c r="L43" i="18" s="1"/>
  <c r="G40" i="18"/>
  <c r="I40" i="18" s="1"/>
  <c r="J40" i="18" s="1"/>
  <c r="K40" i="18" s="1"/>
  <c r="L40" i="18" s="1"/>
  <c r="E36" i="18"/>
  <c r="G36" i="18" s="1"/>
  <c r="I36" i="18" s="1"/>
  <c r="J36" i="18" s="1"/>
  <c r="K36" i="18" s="1"/>
  <c r="L36" i="18" s="1"/>
  <c r="E35" i="18"/>
  <c r="G35" i="18" s="1"/>
  <c r="I35" i="18" s="1"/>
  <c r="J35" i="18" s="1"/>
  <c r="K35" i="18" s="1"/>
  <c r="L35" i="18" s="1"/>
  <c r="E33" i="18"/>
  <c r="G33" i="18" s="1"/>
  <c r="I33" i="18" s="1"/>
  <c r="J33" i="18" s="1"/>
  <c r="K33" i="18" s="1"/>
  <c r="L33" i="18" s="1"/>
  <c r="E31" i="18"/>
  <c r="G31" i="18" s="1"/>
  <c r="I31" i="18" s="1"/>
  <c r="J31" i="18" s="1"/>
  <c r="K31" i="18" s="1"/>
  <c r="L31" i="18" s="1"/>
  <c r="E30" i="18"/>
  <c r="G30" i="18" s="1"/>
  <c r="I30" i="18" s="1"/>
  <c r="J30" i="18" s="1"/>
  <c r="K30" i="18" s="1"/>
  <c r="L30" i="18" s="1"/>
  <c r="G32" i="18"/>
  <c r="I32" i="18" s="1"/>
  <c r="J32" i="18" s="1"/>
  <c r="K32" i="18" s="1"/>
  <c r="L32" i="18" s="1"/>
  <c r="G34" i="18"/>
  <c r="I34" i="18" s="1"/>
  <c r="J34" i="18" s="1"/>
  <c r="K34" i="18" s="1"/>
  <c r="L34" i="18" s="1"/>
  <c r="G37" i="18"/>
  <c r="I37" i="18" s="1"/>
  <c r="J37" i="18" s="1"/>
  <c r="K37" i="18" s="1"/>
  <c r="L37" i="18" s="1"/>
  <c r="G38" i="18"/>
  <c r="I38" i="18" s="1"/>
  <c r="J38" i="18" s="1"/>
  <c r="K38" i="18" s="1"/>
  <c r="L38" i="18" s="1"/>
  <c r="G41" i="18"/>
  <c r="I41" i="18" s="1"/>
  <c r="J41" i="18" s="1"/>
  <c r="K41" i="18" s="1"/>
  <c r="L41" i="18" s="1"/>
  <c r="G42" i="18"/>
  <c r="I42" i="18" s="1"/>
  <c r="J42" i="18" s="1"/>
  <c r="K42" i="18" s="1"/>
  <c r="L42" i="18" s="1"/>
  <c r="G45" i="18"/>
  <c r="I45" i="18" s="1"/>
  <c r="J45" i="18" s="1"/>
  <c r="K45" i="18" s="1"/>
  <c r="L45" i="18" s="1"/>
  <c r="G46" i="18"/>
  <c r="I46" i="18" s="1"/>
  <c r="J46" i="18" s="1"/>
  <c r="K46" i="18" s="1"/>
  <c r="L46" i="18" s="1"/>
  <c r="G48" i="18"/>
  <c r="I48" i="18" s="1"/>
  <c r="J48" i="18" s="1"/>
  <c r="K48" i="18" s="1"/>
  <c r="L48" i="18" s="1"/>
  <c r="G50" i="18"/>
  <c r="I50" i="18" s="1"/>
  <c r="J50" i="18" s="1"/>
  <c r="K50" i="18" s="1"/>
  <c r="L50" i="18" s="1"/>
  <c r="G51" i="18"/>
  <c r="I51" i="18" s="1"/>
  <c r="J51" i="18" s="1"/>
  <c r="K51" i="18" s="1"/>
  <c r="L51" i="18" s="1"/>
  <c r="G52" i="18"/>
  <c r="I52" i="18" s="1"/>
  <c r="J52" i="18" s="1"/>
  <c r="K52" i="18" s="1"/>
  <c r="L52" i="18" s="1"/>
  <c r="G53" i="18"/>
  <c r="I53" i="18" s="1"/>
  <c r="J53" i="18" s="1"/>
  <c r="K53" i="18" s="1"/>
  <c r="L53" i="18" s="1"/>
  <c r="G55" i="18"/>
  <c r="I55" i="18" s="1"/>
  <c r="J55" i="18" s="1"/>
  <c r="K55" i="18" s="1"/>
  <c r="L55" i="18" s="1"/>
  <c r="G56" i="18"/>
  <c r="I56" i="18" s="1"/>
  <c r="J56" i="18" s="1"/>
  <c r="K56" i="18" s="1"/>
  <c r="L56" i="18" s="1"/>
  <c r="G57" i="18"/>
  <c r="I57" i="18" s="1"/>
  <c r="J57" i="18" s="1"/>
  <c r="K57" i="18" s="1"/>
  <c r="L57" i="18" s="1"/>
  <c r="G58" i="18"/>
  <c r="I58" i="18" s="1"/>
  <c r="J58" i="18" s="1"/>
  <c r="K58" i="18" s="1"/>
  <c r="L58" i="18" s="1"/>
  <c r="G59" i="18"/>
  <c r="I59" i="18" s="1"/>
  <c r="J59" i="18" s="1"/>
  <c r="K59" i="18" s="1"/>
  <c r="L59" i="18" s="1"/>
  <c r="G60" i="18"/>
  <c r="I60" i="18" s="1"/>
  <c r="J60" i="18" s="1"/>
  <c r="K60" i="18" s="1"/>
  <c r="L60" i="18" s="1"/>
  <c r="G62" i="18"/>
  <c r="I62" i="18" s="1"/>
  <c r="J62" i="18" s="1"/>
  <c r="K62" i="18" s="1"/>
  <c r="L62" i="18" s="1"/>
  <c r="G63" i="18"/>
  <c r="I63" i="18" s="1"/>
  <c r="J63" i="18" s="1"/>
  <c r="K63" i="18" s="1"/>
  <c r="L63" i="18" s="1"/>
  <c r="G65" i="18"/>
  <c r="I65" i="18" s="1"/>
  <c r="J65" i="18" s="1"/>
  <c r="K65" i="18" s="1"/>
  <c r="L65" i="18" s="1"/>
  <c r="G66" i="18"/>
  <c r="I66" i="18" s="1"/>
  <c r="J66" i="18" s="1"/>
  <c r="K66" i="18" s="1"/>
  <c r="L66" i="18" s="1"/>
  <c r="G68" i="18"/>
  <c r="I68" i="18" s="1"/>
  <c r="J68" i="18" s="1"/>
  <c r="K68" i="18" s="1"/>
  <c r="L68" i="18" s="1"/>
  <c r="G69" i="18"/>
  <c r="I69" i="18" s="1"/>
  <c r="J69" i="18" s="1"/>
  <c r="K69" i="18" s="1"/>
  <c r="L69" i="18" s="1"/>
  <c r="G70" i="18"/>
  <c r="I70" i="18" s="1"/>
  <c r="J70" i="18" s="1"/>
  <c r="K70" i="18" s="1"/>
  <c r="L70" i="18" s="1"/>
  <c r="G71" i="18"/>
  <c r="I71" i="18" s="1"/>
  <c r="J71" i="18" s="1"/>
  <c r="K71" i="18" s="1"/>
  <c r="L71" i="18" s="1"/>
  <c r="G72" i="18"/>
  <c r="I72" i="18" s="1"/>
  <c r="J72" i="18" s="1"/>
  <c r="K72" i="18" s="1"/>
  <c r="L72" i="18" s="1"/>
  <c r="G74" i="18"/>
  <c r="I74" i="18" s="1"/>
  <c r="J74" i="18" s="1"/>
  <c r="K74" i="18" s="1"/>
  <c r="L74" i="18" s="1"/>
  <c r="G75" i="18"/>
  <c r="I75" i="18" s="1"/>
  <c r="J75" i="18" s="1"/>
  <c r="K75" i="18" s="1"/>
  <c r="L75" i="18" s="1"/>
  <c r="G76" i="18"/>
  <c r="I76" i="18" s="1"/>
  <c r="J76" i="18" s="1"/>
  <c r="K76" i="18" s="1"/>
  <c r="L76" i="18" s="1"/>
  <c r="G77" i="18"/>
  <c r="I77" i="18" s="1"/>
  <c r="J77" i="18" s="1"/>
  <c r="K77" i="18" s="1"/>
  <c r="L77" i="18" s="1"/>
  <c r="G78" i="18"/>
  <c r="I78" i="18" s="1"/>
  <c r="J78" i="18" s="1"/>
  <c r="K78" i="18" s="1"/>
  <c r="L78" i="18" s="1"/>
  <c r="E26" i="18"/>
  <c r="G26" i="18" s="1"/>
  <c r="I26" i="18" s="1"/>
  <c r="J26" i="18" s="1"/>
  <c r="K26" i="18" s="1"/>
  <c r="L26" i="18" s="1"/>
  <c r="E25" i="18"/>
  <c r="G25" i="18" s="1"/>
  <c r="I25" i="18" s="1"/>
  <c r="J25" i="18" s="1"/>
  <c r="K25" i="18" s="1"/>
  <c r="L25" i="18" s="1"/>
  <c r="G21" i="18"/>
  <c r="I21" i="18" s="1"/>
  <c r="J21" i="18" s="1"/>
  <c r="K21" i="18" s="1"/>
  <c r="L21" i="18" s="1"/>
  <c r="G22" i="18"/>
  <c r="I22" i="18" s="1"/>
  <c r="J22" i="18" s="1"/>
  <c r="K22" i="18" s="1"/>
  <c r="L22" i="18" s="1"/>
  <c r="G23" i="18"/>
  <c r="I23" i="18" s="1"/>
  <c r="J23" i="18" s="1"/>
  <c r="K23" i="18" s="1"/>
  <c r="L23" i="18" s="1"/>
  <c r="G24" i="18"/>
  <c r="I24" i="18" s="1"/>
  <c r="J24" i="18" s="1"/>
  <c r="K24" i="18" s="1"/>
  <c r="L24" i="18" s="1"/>
  <c r="G28" i="18"/>
  <c r="I28" i="18" s="1"/>
  <c r="J28" i="18" s="1"/>
  <c r="K28" i="18" s="1"/>
  <c r="L28" i="18" s="1"/>
  <c r="G29" i="18"/>
  <c r="I29" i="18" s="1"/>
  <c r="J29" i="18" s="1"/>
  <c r="K29" i="18" s="1"/>
  <c r="L29" i="18" s="1"/>
  <c r="U138" i="17"/>
  <c r="U75" i="17"/>
  <c r="U77" i="17"/>
  <c r="U79" i="17"/>
  <c r="U81" i="17"/>
  <c r="U82" i="17"/>
  <c r="U84" i="17"/>
  <c r="U86" i="17"/>
  <c r="U87" i="17"/>
  <c r="U89" i="17"/>
  <c r="U91" i="17"/>
  <c r="U93" i="17"/>
  <c r="U94" i="17"/>
  <c r="U96" i="17"/>
  <c r="U98" i="17"/>
  <c r="U99" i="17"/>
  <c r="U67" i="17"/>
  <c r="U69" i="17"/>
  <c r="U71" i="17"/>
  <c r="U73" i="17"/>
  <c r="U66" i="17"/>
  <c r="J14" i="17" l="1"/>
  <c r="K14" i="17" s="1"/>
  <c r="K12" i="17"/>
  <c r="L12" i="17" s="1"/>
  <c r="U126" i="17"/>
  <c r="U83" i="17"/>
  <c r="U95" i="17"/>
  <c r="U100" i="17"/>
  <c r="U88" i="17"/>
  <c r="U76" i="17"/>
  <c r="U68" i="17"/>
  <c r="L14" i="17" l="1"/>
  <c r="U127" i="17"/>
  <c r="U128" i="17"/>
  <c r="U136" i="17"/>
  <c r="U125" i="17"/>
  <c r="U90" i="17"/>
  <c r="U85" i="17"/>
  <c r="U78" i="17"/>
  <c r="U97" i="17"/>
  <c r="U70" i="17"/>
  <c r="U137" i="17" l="1"/>
  <c r="U80" i="17"/>
  <c r="U92" i="17"/>
  <c r="U72" i="17"/>
  <c r="G280" i="18" l="1"/>
  <c r="I280" i="18" s="1"/>
  <c r="J280" i="18" s="1"/>
  <c r="K280" i="18" s="1"/>
  <c r="L280" i="18" s="1"/>
  <c r="H278" i="18"/>
  <c r="H280" i="18" s="1"/>
  <c r="G278" i="18"/>
  <c r="I278" i="18" s="1"/>
  <c r="J278" i="18" s="1"/>
  <c r="K278" i="18" s="1"/>
  <c r="L278" i="18" s="1"/>
  <c r="G264" i="18"/>
  <c r="G261" i="18"/>
  <c r="I261" i="18" s="1"/>
  <c r="J261" i="18" s="1"/>
  <c r="G234" i="18"/>
  <c r="I234" i="18" s="1"/>
  <c r="G224" i="18"/>
  <c r="I224" i="18" s="1"/>
  <c r="K222" i="18"/>
  <c r="G222" i="18"/>
  <c r="I222" i="18" s="1"/>
  <c r="G220" i="18"/>
  <c r="I220" i="18" s="1"/>
  <c r="J220" i="18" s="1"/>
  <c r="G219" i="18"/>
  <c r="G218" i="18"/>
  <c r="I218" i="18" s="1"/>
  <c r="J218" i="18" s="1"/>
  <c r="G217" i="18"/>
  <c r="G216" i="18"/>
  <c r="I216" i="18" s="1"/>
  <c r="J216" i="18" s="1"/>
  <c r="G215" i="18"/>
  <c r="G214" i="18"/>
  <c r="I214" i="18" s="1"/>
  <c r="J214" i="18" s="1"/>
  <c r="G213" i="18"/>
  <c r="G212" i="18"/>
  <c r="I212" i="18" s="1"/>
  <c r="J212" i="18" s="1"/>
  <c r="G211" i="18"/>
  <c r="G210" i="18"/>
  <c r="I210" i="18" s="1"/>
  <c r="J210" i="18" s="1"/>
  <c r="G209" i="18"/>
  <c r="G208" i="18"/>
  <c r="I208" i="18" s="1"/>
  <c r="J208" i="18" s="1"/>
  <c r="G207" i="18"/>
  <c r="G206" i="18"/>
  <c r="I206" i="18" s="1"/>
  <c r="J206" i="18" s="1"/>
  <c r="G205" i="18"/>
  <c r="G204" i="18"/>
  <c r="I204" i="18" s="1"/>
  <c r="J204" i="18" s="1"/>
  <c r="G203" i="18"/>
  <c r="G201" i="18"/>
  <c r="I201" i="18" s="1"/>
  <c r="J201" i="18" s="1"/>
  <c r="G200" i="18"/>
  <c r="G199" i="18"/>
  <c r="I199" i="18" s="1"/>
  <c r="J199" i="18" s="1"/>
  <c r="G198" i="18"/>
  <c r="G197" i="18"/>
  <c r="I197" i="18" s="1"/>
  <c r="J197" i="18" s="1"/>
  <c r="G196" i="18"/>
  <c r="G195" i="18"/>
  <c r="I195" i="18" s="1"/>
  <c r="J195" i="18" s="1"/>
  <c r="G194" i="18"/>
  <c r="G193" i="18"/>
  <c r="I193" i="18" s="1"/>
  <c r="J193" i="18" s="1"/>
  <c r="G192" i="18"/>
  <c r="G191" i="18"/>
  <c r="I191" i="18" s="1"/>
  <c r="J191" i="18" s="1"/>
  <c r="G190" i="18"/>
  <c r="G189" i="18"/>
  <c r="I189" i="18" s="1"/>
  <c r="J189" i="18" s="1"/>
  <c r="G188" i="18"/>
  <c r="G187" i="18"/>
  <c r="I187" i="18" s="1"/>
  <c r="J187" i="18" s="1"/>
  <c r="G186" i="18"/>
  <c r="G185" i="18"/>
  <c r="I185" i="18" s="1"/>
  <c r="J185" i="18" s="1"/>
  <c r="G184" i="18"/>
  <c r="G183" i="18"/>
  <c r="I183" i="18" s="1"/>
  <c r="J183" i="18" s="1"/>
  <c r="G182" i="18"/>
  <c r="G181" i="18"/>
  <c r="I181" i="18" s="1"/>
  <c r="J181" i="18" s="1"/>
  <c r="G180" i="18"/>
  <c r="G179" i="18"/>
  <c r="I179" i="18" s="1"/>
  <c r="J179" i="18" s="1"/>
  <c r="G178" i="18"/>
  <c r="G177" i="18"/>
  <c r="I177" i="18" s="1"/>
  <c r="J177" i="18" s="1"/>
  <c r="G176" i="18"/>
  <c r="G174" i="18"/>
  <c r="I174" i="18" s="1"/>
  <c r="G173" i="18"/>
  <c r="G172" i="18"/>
  <c r="I172" i="18" s="1"/>
  <c r="G171" i="18"/>
  <c r="G170" i="18"/>
  <c r="I170" i="18" s="1"/>
  <c r="G169" i="18"/>
  <c r="G168" i="18"/>
  <c r="I168" i="18" s="1"/>
  <c r="G167" i="18"/>
  <c r="G166" i="18"/>
  <c r="I166" i="18" s="1"/>
  <c r="J166" i="18" s="1"/>
  <c r="K166" i="18" s="1"/>
  <c r="G165" i="18"/>
  <c r="G164" i="18"/>
  <c r="I164" i="18" s="1"/>
  <c r="G163" i="18"/>
  <c r="G162" i="18"/>
  <c r="I162" i="18" s="1"/>
  <c r="G160" i="18"/>
  <c r="I160" i="18" s="1"/>
  <c r="J160" i="18" s="1"/>
  <c r="K160" i="18" s="1"/>
  <c r="L160" i="18" s="1"/>
  <c r="G159" i="18"/>
  <c r="I159" i="18" s="1"/>
  <c r="J159" i="18" s="1"/>
  <c r="K159" i="18" s="1"/>
  <c r="L159" i="18" s="1"/>
  <c r="G158" i="18"/>
  <c r="I158" i="18" s="1"/>
  <c r="J158" i="18" s="1"/>
  <c r="K158" i="18" s="1"/>
  <c r="L158" i="18" s="1"/>
  <c r="G20" i="18"/>
  <c r="I20" i="18" s="1"/>
  <c r="J20" i="18" s="1"/>
  <c r="G19" i="18"/>
  <c r="I19" i="18" s="1"/>
  <c r="J19" i="18" s="1"/>
  <c r="G17" i="18"/>
  <c r="I17" i="18" s="1"/>
  <c r="G15" i="18"/>
  <c r="I15" i="18" s="1"/>
  <c r="J15" i="18" s="1"/>
  <c r="K15" i="18" s="1"/>
  <c r="G14" i="18"/>
  <c r="I14" i="18" s="1"/>
  <c r="G13" i="18"/>
  <c r="I13" i="18" s="1"/>
  <c r="G12" i="18"/>
  <c r="I12" i="18" s="1"/>
  <c r="J12" i="18" s="1"/>
  <c r="K12" i="18" s="1"/>
  <c r="H11" i="18"/>
  <c r="G11" i="18"/>
  <c r="G102" i="17"/>
  <c r="G121" i="17"/>
  <c r="I121" i="17" s="1"/>
  <c r="J121" i="17" s="1"/>
  <c r="G122" i="17"/>
  <c r="G123" i="17"/>
  <c r="G104" i="17"/>
  <c r="G105" i="17"/>
  <c r="G107" i="17"/>
  <c r="G108" i="17"/>
  <c r="I108" i="17" s="1"/>
  <c r="J108" i="17" s="1"/>
  <c r="G110" i="17"/>
  <c r="I110" i="17" s="1"/>
  <c r="J110" i="17" s="1"/>
  <c r="G111" i="17"/>
  <c r="I111" i="17" s="1"/>
  <c r="J111" i="17" s="1"/>
  <c r="G112" i="17"/>
  <c r="I112" i="17" s="1"/>
  <c r="J112" i="17" s="1"/>
  <c r="G114" i="17"/>
  <c r="G115" i="17"/>
  <c r="I115" i="17" s="1"/>
  <c r="J115" i="17" s="1"/>
  <c r="G116" i="17"/>
  <c r="G117" i="17"/>
  <c r="G118" i="17"/>
  <c r="G120" i="17"/>
  <c r="G103" i="17"/>
  <c r="I103" i="17" s="1"/>
  <c r="J103" i="17" s="1"/>
  <c r="G79" i="17"/>
  <c r="G80" i="17"/>
  <c r="G81" i="17"/>
  <c r="G82" i="17"/>
  <c r="I82" i="17" s="1"/>
  <c r="J82" i="17" s="1"/>
  <c r="G83" i="17"/>
  <c r="G84" i="17"/>
  <c r="G85" i="17"/>
  <c r="G86" i="17"/>
  <c r="H86" i="17" s="1"/>
  <c r="I86" i="17" s="1"/>
  <c r="J86" i="17" s="1"/>
  <c r="G87" i="17"/>
  <c r="H87" i="17" s="1"/>
  <c r="I87" i="17" s="1"/>
  <c r="J87" i="17" s="1"/>
  <c r="G88" i="17"/>
  <c r="H88" i="17" s="1"/>
  <c r="G89" i="17"/>
  <c r="H89" i="17" s="1"/>
  <c r="G90" i="17"/>
  <c r="H90" i="17" s="1"/>
  <c r="G91" i="17"/>
  <c r="H91" i="17" s="1"/>
  <c r="G92" i="17"/>
  <c r="H92" i="17" s="1"/>
  <c r="G93" i="17"/>
  <c r="H93" i="17" s="1"/>
  <c r="G94" i="17"/>
  <c r="H94" i="17" s="1"/>
  <c r="G95" i="17"/>
  <c r="H95" i="17" s="1"/>
  <c r="I95" i="17" s="1"/>
  <c r="J95" i="17" s="1"/>
  <c r="G96" i="17"/>
  <c r="H96" i="17" s="1"/>
  <c r="G97" i="17"/>
  <c r="H97" i="17" s="1"/>
  <c r="G98" i="17"/>
  <c r="H98" i="17" s="1"/>
  <c r="G99" i="17"/>
  <c r="H99" i="17" s="1"/>
  <c r="G100" i="17"/>
  <c r="H100" i="17" s="1"/>
  <c r="G76" i="17"/>
  <c r="G77" i="17"/>
  <c r="G78" i="17"/>
  <c r="G71" i="17"/>
  <c r="G72" i="17"/>
  <c r="G73" i="17"/>
  <c r="G63" i="17"/>
  <c r="G64" i="17"/>
  <c r="G65" i="17"/>
  <c r="G66" i="17"/>
  <c r="I66" i="17" s="1"/>
  <c r="J66" i="17" s="1"/>
  <c r="K66" i="17" s="1"/>
  <c r="G67" i="17"/>
  <c r="G68" i="17"/>
  <c r="G69" i="17"/>
  <c r="G70" i="17"/>
  <c r="G43" i="17"/>
  <c r="I43" i="17" s="1"/>
  <c r="J43" i="17" s="1"/>
  <c r="G44" i="17"/>
  <c r="I44" i="17" s="1"/>
  <c r="J44" i="17" s="1"/>
  <c r="G45" i="17"/>
  <c r="I45" i="17" s="1"/>
  <c r="J45" i="17" s="1"/>
  <c r="G46" i="17"/>
  <c r="I46" i="17" s="1"/>
  <c r="J46" i="17" s="1"/>
  <c r="G47" i="17"/>
  <c r="I47" i="17" s="1"/>
  <c r="J47" i="17" s="1"/>
  <c r="G48" i="17"/>
  <c r="I48" i="17" s="1"/>
  <c r="J48" i="17" s="1"/>
  <c r="G49" i="17"/>
  <c r="I49" i="17" s="1"/>
  <c r="J49" i="17" s="1"/>
  <c r="G50" i="17"/>
  <c r="I50" i="17" s="1"/>
  <c r="J50" i="17" s="1"/>
  <c r="G51" i="17"/>
  <c r="I51" i="17" s="1"/>
  <c r="J51" i="17" s="1"/>
  <c r="G52" i="17"/>
  <c r="I52" i="17" s="1"/>
  <c r="J52" i="17" s="1"/>
  <c r="G53" i="17"/>
  <c r="I53" i="17" s="1"/>
  <c r="J53" i="17" s="1"/>
  <c r="G54" i="17"/>
  <c r="I54" i="17" s="1"/>
  <c r="J54" i="17" s="1"/>
  <c r="G55" i="17"/>
  <c r="I55" i="17" s="1"/>
  <c r="J55" i="17" s="1"/>
  <c r="G35" i="17"/>
  <c r="I35" i="17" s="1"/>
  <c r="J35" i="17" s="1"/>
  <c r="G36" i="17"/>
  <c r="I36" i="17" s="1"/>
  <c r="J36" i="17" s="1"/>
  <c r="G37" i="17"/>
  <c r="I37" i="17" s="1"/>
  <c r="J37" i="17" s="1"/>
  <c r="G38" i="17"/>
  <c r="I38" i="17" s="1"/>
  <c r="J38" i="17" s="1"/>
  <c r="G39" i="17"/>
  <c r="I39" i="17" s="1"/>
  <c r="J39" i="17" s="1"/>
  <c r="G40" i="17"/>
  <c r="I40" i="17" s="1"/>
  <c r="J40" i="17" s="1"/>
  <c r="G41" i="17"/>
  <c r="I41" i="17" s="1"/>
  <c r="J41" i="17" s="1"/>
  <c r="G42" i="17"/>
  <c r="I42" i="17" s="1"/>
  <c r="J42" i="17" s="1"/>
  <c r="I11" i="18" l="1"/>
  <c r="G241" i="18"/>
  <c r="L243" i="18" s="1"/>
  <c r="H12" i="18"/>
  <c r="H13" i="18" s="1"/>
  <c r="K42" i="17"/>
  <c r="L42" i="17" s="1"/>
  <c r="K41" i="17"/>
  <c r="L41" i="17" s="1"/>
  <c r="K40" i="17"/>
  <c r="L40" i="17" s="1"/>
  <c r="K39" i="17"/>
  <c r="L39" i="17" s="1"/>
  <c r="K38" i="17"/>
  <c r="L38" i="17" s="1"/>
  <c r="K37" i="17"/>
  <c r="L37" i="17" s="1"/>
  <c r="K36" i="17"/>
  <c r="L36" i="17" s="1"/>
  <c r="K35" i="17"/>
  <c r="L35" i="17" s="1"/>
  <c r="K55" i="17"/>
  <c r="L55" i="17" s="1"/>
  <c r="K54" i="17"/>
  <c r="L54" i="17" s="1"/>
  <c r="K53" i="17"/>
  <c r="L53" i="17" s="1"/>
  <c r="K52" i="17"/>
  <c r="L52" i="17" s="1"/>
  <c r="K51" i="17"/>
  <c r="L51" i="17" s="1"/>
  <c r="K50" i="17"/>
  <c r="L50" i="17" s="1"/>
  <c r="K49" i="17"/>
  <c r="L49" i="17" s="1"/>
  <c r="K48" i="17"/>
  <c r="L48" i="17" s="1"/>
  <c r="K47" i="17"/>
  <c r="L47" i="17" s="1"/>
  <c r="K46" i="17"/>
  <c r="L46" i="17" s="1"/>
  <c r="K45" i="17"/>
  <c r="L45" i="17" s="1"/>
  <c r="K44" i="17"/>
  <c r="L44" i="17" s="1"/>
  <c r="K43" i="17"/>
  <c r="L43" i="17" s="1"/>
  <c r="K95" i="17"/>
  <c r="L95" i="17" s="1"/>
  <c r="K87" i="17"/>
  <c r="L87" i="17" s="1"/>
  <c r="K86" i="17"/>
  <c r="L86" i="17" s="1"/>
  <c r="K179" i="18"/>
  <c r="L179" i="18" s="1"/>
  <c r="K218" i="18"/>
  <c r="L218" i="18" s="1"/>
  <c r="K195" i="18"/>
  <c r="L195" i="18" s="1"/>
  <c r="K189" i="18"/>
  <c r="L189" i="18" s="1"/>
  <c r="K201" i="18"/>
  <c r="L201" i="18" s="1"/>
  <c r="K204" i="18"/>
  <c r="L204" i="18" s="1"/>
  <c r="K199" i="18"/>
  <c r="L199" i="18" s="1"/>
  <c r="K214" i="18"/>
  <c r="L214" i="18" s="1"/>
  <c r="K191" i="18"/>
  <c r="L191" i="18" s="1"/>
  <c r="K181" i="18"/>
  <c r="L181" i="18" s="1"/>
  <c r="K193" i="18"/>
  <c r="L193" i="18" s="1"/>
  <c r="K216" i="18"/>
  <c r="L216" i="18" s="1"/>
  <c r="K212" i="18"/>
  <c r="L212" i="18" s="1"/>
  <c r="K206" i="18"/>
  <c r="L206" i="18" s="1"/>
  <c r="K183" i="18"/>
  <c r="L183" i="18" s="1"/>
  <c r="K208" i="18"/>
  <c r="L208" i="18" s="1"/>
  <c r="K185" i="18"/>
  <c r="L185" i="18" s="1"/>
  <c r="K197" i="18"/>
  <c r="L197" i="18" s="1"/>
  <c r="K210" i="18"/>
  <c r="L210" i="18" s="1"/>
  <c r="K220" i="18"/>
  <c r="L220" i="18" s="1"/>
  <c r="K177" i="18"/>
  <c r="L177" i="18" s="1"/>
  <c r="K187" i="18"/>
  <c r="L187" i="18" s="1"/>
  <c r="L222" i="18"/>
  <c r="K20" i="18"/>
  <c r="L20" i="18" s="1"/>
  <c r="K19" i="18"/>
  <c r="L19" i="18" s="1"/>
  <c r="I163" i="18"/>
  <c r="J163" i="18" s="1"/>
  <c r="K121" i="17"/>
  <c r="L121" i="17" s="1"/>
  <c r="K115" i="17"/>
  <c r="L115" i="17" s="1"/>
  <c r="K111" i="17"/>
  <c r="L111" i="17" s="1"/>
  <c r="K112" i="17"/>
  <c r="L112" i="17" s="1"/>
  <c r="K103" i="17"/>
  <c r="L103" i="17" s="1"/>
  <c r="K110" i="17"/>
  <c r="L110" i="17" s="1"/>
  <c r="K108" i="17"/>
  <c r="L108" i="17" s="1"/>
  <c r="K82" i="17"/>
  <c r="L82" i="17" s="1"/>
  <c r="J162" i="18"/>
  <c r="J174" i="18"/>
  <c r="L166" i="18"/>
  <c r="J17" i="18"/>
  <c r="K17" i="18" s="1"/>
  <c r="L17" i="18" s="1"/>
  <c r="J14" i="18"/>
  <c r="K14" i="18" s="1"/>
  <c r="L15" i="18"/>
  <c r="J234" i="18"/>
  <c r="K234" i="18" s="1"/>
  <c r="J164" i="18"/>
  <c r="J170" i="18"/>
  <c r="J172" i="18"/>
  <c r="J168" i="18"/>
  <c r="J224" i="18"/>
  <c r="K224" i="18" s="1"/>
  <c r="L12" i="18"/>
  <c r="I169" i="18"/>
  <c r="I176" i="18"/>
  <c r="J176" i="18" s="1"/>
  <c r="I182" i="18"/>
  <c r="J182" i="18" s="1"/>
  <c r="I188" i="18"/>
  <c r="J188" i="18" s="1"/>
  <c r="I194" i="18"/>
  <c r="J194" i="18" s="1"/>
  <c r="I200" i="18"/>
  <c r="J200" i="18" s="1"/>
  <c r="I207" i="18"/>
  <c r="J207" i="18" s="1"/>
  <c r="I213" i="18"/>
  <c r="J213" i="18" s="1"/>
  <c r="I219" i="18"/>
  <c r="J219" i="18" s="1"/>
  <c r="I173" i="18"/>
  <c r="I211" i="18"/>
  <c r="J211" i="18" s="1"/>
  <c r="H290" i="18"/>
  <c r="L293" i="18" s="1"/>
  <c r="J290" i="18"/>
  <c r="L294" i="18" s="1"/>
  <c r="J13" i="18"/>
  <c r="K13" i="18" s="1"/>
  <c r="I167" i="18"/>
  <c r="G290" i="18"/>
  <c r="L292" i="18" s="1"/>
  <c r="I186" i="18"/>
  <c r="J186" i="18" s="1"/>
  <c r="I165" i="18"/>
  <c r="I178" i="18"/>
  <c r="J178" i="18" s="1"/>
  <c r="I184" i="18"/>
  <c r="J184" i="18" s="1"/>
  <c r="I190" i="18"/>
  <c r="J190" i="18" s="1"/>
  <c r="I196" i="18"/>
  <c r="J196" i="18" s="1"/>
  <c r="I203" i="18"/>
  <c r="J203" i="18" s="1"/>
  <c r="I209" i="18"/>
  <c r="J209" i="18" s="1"/>
  <c r="K261" i="18"/>
  <c r="H234" i="18"/>
  <c r="I180" i="18"/>
  <c r="J180" i="18" s="1"/>
  <c r="I192" i="18"/>
  <c r="J192" i="18" s="1"/>
  <c r="I198" i="18"/>
  <c r="J198" i="18" s="1"/>
  <c r="I205" i="18"/>
  <c r="J205" i="18" s="1"/>
  <c r="I217" i="18"/>
  <c r="J217" i="18" s="1"/>
  <c r="I264" i="18"/>
  <c r="K264" i="18" s="1"/>
  <c r="L264" i="18" s="1"/>
  <c r="I171" i="18"/>
  <c r="I122" i="17"/>
  <c r="J122" i="17" s="1"/>
  <c r="I120" i="17"/>
  <c r="J120" i="17" s="1"/>
  <c r="I105" i="17"/>
  <c r="J105" i="17" s="1"/>
  <c r="I123" i="17"/>
  <c r="J123" i="17" s="1"/>
  <c r="I102" i="17"/>
  <c r="J102" i="17" s="1"/>
  <c r="I117" i="17"/>
  <c r="J117" i="17" s="1"/>
  <c r="I114" i="17"/>
  <c r="J114" i="17" s="1"/>
  <c r="I107" i="17"/>
  <c r="J107" i="17" s="1"/>
  <c r="I116" i="17"/>
  <c r="J116" i="17" s="1"/>
  <c r="I118" i="17"/>
  <c r="J118" i="17" s="1"/>
  <c r="I104" i="17"/>
  <c r="J104" i="17" s="1"/>
  <c r="I97" i="17"/>
  <c r="J97" i="17" s="1"/>
  <c r="I90" i="17"/>
  <c r="J90" i="17" s="1"/>
  <c r="I79" i="17"/>
  <c r="J79" i="17" s="1"/>
  <c r="I91" i="17"/>
  <c r="J91" i="17" s="1"/>
  <c r="I98" i="17"/>
  <c r="J98" i="17" s="1"/>
  <c r="I80" i="17"/>
  <c r="J80" i="17" s="1"/>
  <c r="I100" i="17"/>
  <c r="J100" i="17" s="1"/>
  <c r="I89" i="17"/>
  <c r="J89" i="17" s="1"/>
  <c r="I94" i="17"/>
  <c r="J94" i="17" s="1"/>
  <c r="I99" i="17"/>
  <c r="J99" i="17" s="1"/>
  <c r="I92" i="17"/>
  <c r="J92" i="17" s="1"/>
  <c r="I83" i="17"/>
  <c r="J83" i="17" s="1"/>
  <c r="I84" i="17"/>
  <c r="J84" i="17" s="1"/>
  <c r="I81" i="17"/>
  <c r="J81" i="17" s="1"/>
  <c r="I96" i="17"/>
  <c r="J96" i="17" s="1"/>
  <c r="I93" i="17"/>
  <c r="J93" i="17" s="1"/>
  <c r="I88" i="17"/>
  <c r="J88" i="17" s="1"/>
  <c r="I85" i="17"/>
  <c r="J85" i="17" s="1"/>
  <c r="I72" i="17"/>
  <c r="J72" i="17" s="1"/>
  <c r="K72" i="17" s="1"/>
  <c r="I77" i="17"/>
  <c r="J77" i="17" s="1"/>
  <c r="I67" i="17"/>
  <c r="J67" i="17" s="1"/>
  <c r="K67" i="17" s="1"/>
  <c r="I78" i="17"/>
  <c r="J78" i="17" s="1"/>
  <c r="I76" i="17"/>
  <c r="J76" i="17" s="1"/>
  <c r="I63" i="17"/>
  <c r="J63" i="17" s="1"/>
  <c r="K63" i="17" s="1"/>
  <c r="I73" i="17"/>
  <c r="J73" i="17" s="1"/>
  <c r="I69" i="17"/>
  <c r="I68" i="17"/>
  <c r="J68" i="17" s="1"/>
  <c r="K68" i="17" s="1"/>
  <c r="I65" i="17"/>
  <c r="J65" i="17" s="1"/>
  <c r="I71" i="17"/>
  <c r="I70" i="17"/>
  <c r="J70" i="17" s="1"/>
  <c r="K70" i="17" s="1"/>
  <c r="I64" i="17"/>
  <c r="J64" i="17" s="1"/>
  <c r="K64" i="17" s="1"/>
  <c r="L66" i="17"/>
  <c r="G29" i="17"/>
  <c r="I29" i="17" s="1"/>
  <c r="J29" i="17" s="1"/>
  <c r="K29" i="17" s="1"/>
  <c r="G30" i="17"/>
  <c r="I30" i="17" s="1"/>
  <c r="J30" i="17" s="1"/>
  <c r="K30" i="17" s="1"/>
  <c r="L30" i="17" s="1"/>
  <c r="G31" i="17"/>
  <c r="I31" i="17" s="1"/>
  <c r="J31" i="17" s="1"/>
  <c r="K31" i="17" s="1"/>
  <c r="G32" i="17"/>
  <c r="I32" i="17" s="1"/>
  <c r="J32" i="17" s="1"/>
  <c r="K32" i="17" s="1"/>
  <c r="G24" i="17"/>
  <c r="I24" i="17" s="1"/>
  <c r="J24" i="17" s="1"/>
  <c r="K24" i="17" s="1"/>
  <c r="G25" i="17"/>
  <c r="I25" i="17" s="1"/>
  <c r="J25" i="17" s="1"/>
  <c r="K25" i="17" s="1"/>
  <c r="G26" i="17"/>
  <c r="I26" i="17" s="1"/>
  <c r="J26" i="17" s="1"/>
  <c r="K26" i="17" s="1"/>
  <c r="G27" i="17"/>
  <c r="I27" i="17" s="1"/>
  <c r="J27" i="17" s="1"/>
  <c r="K27" i="17" s="1"/>
  <c r="G28" i="17"/>
  <c r="I28" i="17" s="1"/>
  <c r="J28" i="17" s="1"/>
  <c r="K28" i="17" s="1"/>
  <c r="G15" i="17"/>
  <c r="I15" i="17" s="1"/>
  <c r="J15" i="17" s="1"/>
  <c r="K15" i="17" s="1"/>
  <c r="G16" i="17"/>
  <c r="I16" i="17" s="1"/>
  <c r="G17" i="17"/>
  <c r="I17" i="17" s="1"/>
  <c r="G18" i="17"/>
  <c r="I18" i="17" s="1"/>
  <c r="J18" i="17" s="1"/>
  <c r="G19" i="17"/>
  <c r="I19" i="17" s="1"/>
  <c r="J19" i="17" s="1"/>
  <c r="K19" i="17" s="1"/>
  <c r="J11" i="18" l="1"/>
  <c r="K88" i="17"/>
  <c r="L88" i="17" s="1"/>
  <c r="K93" i="17"/>
  <c r="L93" i="17" s="1"/>
  <c r="K96" i="17"/>
  <c r="L96" i="17" s="1"/>
  <c r="K92" i="17"/>
  <c r="L92" i="17" s="1"/>
  <c r="K99" i="17"/>
  <c r="L99" i="17" s="1"/>
  <c r="K94" i="17"/>
  <c r="L94" i="17" s="1"/>
  <c r="K89" i="17"/>
  <c r="L89" i="17" s="1"/>
  <c r="K100" i="17"/>
  <c r="L100" i="17" s="1"/>
  <c r="K98" i="17"/>
  <c r="L98" i="17" s="1"/>
  <c r="K91" i="17"/>
  <c r="L91" i="17" s="1"/>
  <c r="K90" i="17"/>
  <c r="L90" i="17" s="1"/>
  <c r="K97" i="17"/>
  <c r="L97" i="17" s="1"/>
  <c r="L14" i="18"/>
  <c r="L295" i="18"/>
  <c r="L296" i="18" s="1"/>
  <c r="K192" i="18"/>
  <c r="L192" i="18" s="1"/>
  <c r="K207" i="18"/>
  <c r="L207" i="18" s="1"/>
  <c r="K186" i="18"/>
  <c r="L186" i="18" s="1"/>
  <c r="K200" i="18"/>
  <c r="L200" i="18" s="1"/>
  <c r="K194" i="18"/>
  <c r="L194" i="18" s="1"/>
  <c r="K205" i="18"/>
  <c r="L205" i="18" s="1"/>
  <c r="K219" i="18"/>
  <c r="L219" i="18" s="1"/>
  <c r="K198" i="18"/>
  <c r="L198" i="18" s="1"/>
  <c r="K184" i="18"/>
  <c r="L184" i="18" s="1"/>
  <c r="K178" i="18"/>
  <c r="L178" i="18" s="1"/>
  <c r="K209" i="18"/>
  <c r="L209" i="18" s="1"/>
  <c r="K176" i="18"/>
  <c r="L176" i="18" s="1"/>
  <c r="K203" i="18"/>
  <c r="L203" i="18" s="1"/>
  <c r="K196" i="18"/>
  <c r="L196" i="18" s="1"/>
  <c r="K211" i="18"/>
  <c r="L211" i="18" s="1"/>
  <c r="K213" i="18"/>
  <c r="L213" i="18" s="1"/>
  <c r="K180" i="18"/>
  <c r="L180" i="18" s="1"/>
  <c r="K188" i="18"/>
  <c r="L188" i="18" s="1"/>
  <c r="K182" i="18"/>
  <c r="L182" i="18" s="1"/>
  <c r="K217" i="18"/>
  <c r="L217" i="18" s="1"/>
  <c r="K190" i="18"/>
  <c r="L190" i="18" s="1"/>
  <c r="L224" i="18"/>
  <c r="K170" i="18"/>
  <c r="L170" i="18" s="1"/>
  <c r="K174" i="18"/>
  <c r="L174" i="18" s="1"/>
  <c r="K168" i="18"/>
  <c r="L168" i="18" s="1"/>
  <c r="K172" i="18"/>
  <c r="L172" i="18" s="1"/>
  <c r="K164" i="18"/>
  <c r="L164" i="18" s="1"/>
  <c r="K162" i="18"/>
  <c r="L162" i="18" s="1"/>
  <c r="K163" i="18"/>
  <c r="L163" i="18" s="1"/>
  <c r="K117" i="17"/>
  <c r="L117" i="17" s="1"/>
  <c r="K123" i="17"/>
  <c r="L123" i="17" s="1"/>
  <c r="K120" i="17"/>
  <c r="L120" i="17" s="1"/>
  <c r="K122" i="17"/>
  <c r="L122" i="17" s="1"/>
  <c r="K118" i="17"/>
  <c r="L118" i="17" s="1"/>
  <c r="K116" i="17"/>
  <c r="L116" i="17" s="1"/>
  <c r="K114" i="17"/>
  <c r="L114" i="17" s="1"/>
  <c r="K107" i="17"/>
  <c r="L107" i="17" s="1"/>
  <c r="K104" i="17"/>
  <c r="L104" i="17" s="1"/>
  <c r="K102" i="17"/>
  <c r="L102" i="17" s="1"/>
  <c r="K105" i="17"/>
  <c r="L105" i="17" s="1"/>
  <c r="K85" i="17"/>
  <c r="L85" i="17" s="1"/>
  <c r="K77" i="17"/>
  <c r="L77" i="17" s="1"/>
  <c r="K83" i="17"/>
  <c r="L83" i="17" s="1"/>
  <c r="K78" i="17"/>
  <c r="L78" i="17" s="1"/>
  <c r="K81" i="17"/>
  <c r="L81" i="17" s="1"/>
  <c r="K84" i="17"/>
  <c r="L84" i="17" s="1"/>
  <c r="K80" i="17"/>
  <c r="L80" i="17" s="1"/>
  <c r="K79" i="17"/>
  <c r="L79" i="17" s="1"/>
  <c r="K76" i="17"/>
  <c r="L76" i="17" s="1"/>
  <c r="K73" i="17"/>
  <c r="L73" i="17" s="1"/>
  <c r="K65" i="17"/>
  <c r="L65" i="17" s="1"/>
  <c r="J173" i="18"/>
  <c r="K173" i="18" s="1"/>
  <c r="L173" i="18" s="1"/>
  <c r="L234" i="18"/>
  <c r="I290" i="18"/>
  <c r="I215" i="18"/>
  <c r="J171" i="18"/>
  <c r="J169" i="18"/>
  <c r="J165" i="18"/>
  <c r="K165" i="18" s="1"/>
  <c r="L13" i="18"/>
  <c r="H14" i="18"/>
  <c r="K290" i="18"/>
  <c r="L261" i="18"/>
  <c r="L290" i="18" s="1"/>
  <c r="J167" i="18"/>
  <c r="L72" i="17"/>
  <c r="L67" i="17"/>
  <c r="L63" i="17"/>
  <c r="L70" i="17"/>
  <c r="J69" i="17"/>
  <c r="L68" i="17"/>
  <c r="L64" i="17"/>
  <c r="J71" i="17"/>
  <c r="L32" i="17"/>
  <c r="L31" i="17"/>
  <c r="L29" i="17"/>
  <c r="L27" i="17"/>
  <c r="L25" i="17"/>
  <c r="L28" i="17"/>
  <c r="L24" i="17"/>
  <c r="L26" i="17"/>
  <c r="J16" i="17"/>
  <c r="K16" i="17" s="1"/>
  <c r="L19" i="17"/>
  <c r="K18" i="17"/>
  <c r="L18" i="17" s="1"/>
  <c r="J17" i="17"/>
  <c r="K17" i="17" s="1"/>
  <c r="L15" i="17"/>
  <c r="H15" i="18" l="1"/>
  <c r="J215" i="18"/>
  <c r="K215" i="18" s="1"/>
  <c r="L215" i="18" s="1"/>
  <c r="I241" i="18"/>
  <c r="J241" i="18"/>
  <c r="L245" i="18" s="1"/>
  <c r="L247" i="18" s="1"/>
  <c r="K11" i="18"/>
  <c r="L297" i="18"/>
  <c r="K171" i="18"/>
  <c r="L171" i="18" s="1"/>
  <c r="K167" i="18"/>
  <c r="L167" i="18" s="1"/>
  <c r="K169" i="18"/>
  <c r="L169" i="18" s="1"/>
  <c r="K71" i="17"/>
  <c r="L71" i="17" s="1"/>
  <c r="K69" i="17"/>
  <c r="L69" i="17" s="1"/>
  <c r="L16" i="17"/>
  <c r="L17" i="17"/>
  <c r="L11" i="18" l="1"/>
  <c r="K241" i="18"/>
  <c r="L165" i="18"/>
  <c r="H17" i="18"/>
  <c r="H241" i="18" s="1"/>
  <c r="L241" i="18" l="1"/>
  <c r="L244" i="18"/>
  <c r="L246" i="18" s="1"/>
  <c r="L248" i="18" l="1"/>
  <c r="G182" i="17" l="1"/>
  <c r="I182" i="17" s="1"/>
  <c r="J182" i="17" s="1"/>
  <c r="K182" i="17" s="1"/>
  <c r="L182" i="17" s="1"/>
  <c r="H180" i="17"/>
  <c r="G180" i="17"/>
  <c r="I180" i="17" s="1"/>
  <c r="J180" i="17" s="1"/>
  <c r="K180" i="17" s="1"/>
  <c r="L180" i="17" s="1"/>
  <c r="G166" i="17"/>
  <c r="G163" i="17"/>
  <c r="G138" i="17"/>
  <c r="I138" i="17" s="1"/>
  <c r="J138" i="17" s="1"/>
  <c r="G137" i="17"/>
  <c r="I137" i="17" s="1"/>
  <c r="G127" i="17"/>
  <c r="I127" i="17" s="1"/>
  <c r="G125" i="17"/>
  <c r="I125" i="17" s="1"/>
  <c r="J125" i="17" s="1"/>
  <c r="K125" i="17" s="1"/>
  <c r="G75" i="17"/>
  <c r="G62" i="17"/>
  <c r="I62" i="17" s="1"/>
  <c r="G61" i="17"/>
  <c r="G59" i="17"/>
  <c r="I59" i="17" s="1"/>
  <c r="J59" i="17" s="1"/>
  <c r="K59" i="17" s="1"/>
  <c r="L59" i="17" s="1"/>
  <c r="G58" i="17"/>
  <c r="I58" i="17" s="1"/>
  <c r="J58" i="17" s="1"/>
  <c r="K58" i="17" s="1"/>
  <c r="L58" i="17" s="1"/>
  <c r="G57" i="17"/>
  <c r="I57" i="17" s="1"/>
  <c r="J57" i="17" s="1"/>
  <c r="K57" i="17" s="1"/>
  <c r="L57" i="17" s="1"/>
  <c r="G34" i="17"/>
  <c r="I34" i="17" s="1"/>
  <c r="J34" i="17" s="1"/>
  <c r="G23" i="17"/>
  <c r="I23" i="17" s="1"/>
  <c r="G21" i="17"/>
  <c r="I21" i="17" s="1"/>
  <c r="J21" i="17" s="1"/>
  <c r="G13" i="17"/>
  <c r="I163" i="17" l="1"/>
  <c r="G194" i="17"/>
  <c r="L196" i="17" s="1"/>
  <c r="H182" i="17"/>
  <c r="H193" i="17" s="1"/>
  <c r="H12" i="17"/>
  <c r="H14" i="17" s="1"/>
  <c r="G143" i="17"/>
  <c r="L145" i="17" s="1"/>
  <c r="K34" i="17"/>
  <c r="L34" i="17" s="1"/>
  <c r="L125" i="17"/>
  <c r="H13" i="17"/>
  <c r="K138" i="17"/>
  <c r="L138" i="17" s="1"/>
  <c r="J127" i="17"/>
  <c r="K127" i="17" s="1"/>
  <c r="J23" i="17"/>
  <c r="K23" i="17" s="1"/>
  <c r="J62" i="17"/>
  <c r="I13" i="17"/>
  <c r="I166" i="17"/>
  <c r="K166" i="17" s="1"/>
  <c r="L166" i="17" s="1"/>
  <c r="K21" i="17"/>
  <c r="L21" i="17" s="1"/>
  <c r="J137" i="17"/>
  <c r="K137" i="17" s="1"/>
  <c r="H15" i="17" l="1"/>
  <c r="J163" i="17"/>
  <c r="I194" i="17"/>
  <c r="H194" i="17"/>
  <c r="L197" i="17" s="1"/>
  <c r="K62" i="17"/>
  <c r="L62" i="17" s="1"/>
  <c r="I75" i="17"/>
  <c r="J75" i="17" s="1"/>
  <c r="I61" i="17"/>
  <c r="L137" i="17"/>
  <c r="H138" i="17"/>
  <c r="H137" i="17"/>
  <c r="H139" i="17" s="1"/>
  <c r="L127" i="17"/>
  <c r="L23" i="17"/>
  <c r="J13" i="17"/>
  <c r="K13" i="17" s="1"/>
  <c r="J194" i="17" l="1"/>
  <c r="L198" i="17" s="1"/>
  <c r="L199" i="17" s="1"/>
  <c r="L200" i="17" s="1"/>
  <c r="L201" i="17" s="1"/>
  <c r="K163" i="17"/>
  <c r="H16" i="17"/>
  <c r="H17" i="17" s="1"/>
  <c r="K75" i="17"/>
  <c r="L75" i="17" s="1"/>
  <c r="J61" i="17"/>
  <c r="I143" i="17"/>
  <c r="L13" i="17"/>
  <c r="K194" i="17" l="1"/>
  <c r="L163" i="17"/>
  <c r="L194" i="17" s="1"/>
  <c r="H18" i="17"/>
  <c r="H19" i="17" s="1"/>
  <c r="K61" i="17"/>
  <c r="K143" i="17" s="1"/>
  <c r="J143" i="17"/>
  <c r="H21" i="17" l="1"/>
  <c r="H23" i="17" s="1"/>
  <c r="L61" i="17"/>
  <c r="L143" i="17" s="1"/>
  <c r="H24" i="17" l="1"/>
  <c r="H25" i="17" s="1"/>
  <c r="H26" i="17" l="1"/>
  <c r="H27" i="17" s="1"/>
  <c r="H28" i="17" l="1"/>
  <c r="H29" i="17" s="1"/>
  <c r="H30" i="17" s="1"/>
  <c r="H31" i="17" s="1"/>
  <c r="L147" i="17"/>
  <c r="L149" i="17" l="1"/>
  <c r="H32" i="17"/>
  <c r="H143" i="17" s="1"/>
  <c r="L146" i="17" l="1"/>
  <c r="L148" i="17" l="1"/>
  <c r="L150" i="17" s="1"/>
</calcChain>
</file>

<file path=xl/metadata.xml><?xml version="1.0" encoding="utf-8"?>
<metadata xmlns="http://schemas.openxmlformats.org/spreadsheetml/2006/main" xmlns:xlrd="http://schemas.microsoft.com/office/spreadsheetml/2017/richdata"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<sst xmlns="http://schemas.openxmlformats.org/spreadsheetml/2006/main" count="2530" uniqueCount="688">
  <si>
    <t>Fecha</t>
  </si>
  <si>
    <t>Evento</t>
  </si>
  <si>
    <t>Ciudad</t>
  </si>
  <si>
    <t>TOSCANA</t>
  </si>
  <si>
    <t>Participantes</t>
  </si>
  <si>
    <t>51 pax</t>
  </si>
  <si>
    <t>Lugar</t>
  </si>
  <si>
    <t>DATE</t>
  </si>
  <si>
    <t>SERVICES</t>
  </si>
  <si>
    <t>COSTO</t>
  </si>
  <si>
    <t>PAX / Q</t>
  </si>
  <si>
    <t>DIAS</t>
  </si>
  <si>
    <t>TTL COSTO</t>
  </si>
  <si>
    <t>SERVICIO 15%</t>
  </si>
  <si>
    <t>SUBTOTAL</t>
  </si>
  <si>
    <t>10% Fee</t>
  </si>
  <si>
    <t>IVA</t>
  </si>
  <si>
    <t>TOTAL USD</t>
  </si>
  <si>
    <t>HOSPEDAJE EN FLORENCIA</t>
  </si>
  <si>
    <t>3-8 Agosto</t>
  </si>
  <si>
    <t>Four Seasons Firenze  5 stars ( sup &amp; deluxe) Incl. Desayuno
HAB DBL</t>
  </si>
  <si>
    <t>Four Seasons Firenze  5 stars ( sup &amp; deluxe) Incl. Desayuno
HAB SGL</t>
  </si>
  <si>
    <t>Portrait Lungarno Hotel 5 stars  (classic rooms) Incl. Desayuno
HAB DBL</t>
  </si>
  <si>
    <t>Portrait Lungarno Hotel 5 stars  (classic rooms) Incl. Desayuno
HAB SGL</t>
  </si>
  <si>
    <t>Gallery Art Hotel 4 stars sup  ( lungarno collection) Incl Desayuno
HAB DBL</t>
  </si>
  <si>
    <t>Bernini Palace Firenze 5 stars  (ROH)  Sup &amp; Deluxe Incl. Desayuno
HAB DBL</t>
  </si>
  <si>
    <t>Metropolitan city tax 
P/P, P/N</t>
  </si>
  <si>
    <t xml:space="preserve">Porterage in and out </t>
  </si>
  <si>
    <t xml:space="preserve">Delivery gift in the room  </t>
  </si>
  <si>
    <t>Upgrades</t>
  </si>
  <si>
    <t>2 Upgrade Incluidos en cada hotel</t>
  </si>
  <si>
    <t>WORKSHOP</t>
  </si>
  <si>
    <t>Sala Giusti (Four Seasons): estilo cabaret, hasta 35 personas</t>
  </si>
  <si>
    <t xml:space="preserve">Coffee break c/o Four Seasons </t>
  </si>
  <si>
    <t>Asistente técnico 02</t>
  </si>
  <si>
    <t>Pantalla LED</t>
  </si>
  <si>
    <t>Charla a cargo de un sumiller de la zona</t>
  </si>
  <si>
    <t>Stage</t>
  </si>
  <si>
    <t>Bernini Palace : Sala Parlamento</t>
  </si>
  <si>
    <t xml:space="preserve">Coffee break c/o Bernini Palace </t>
  </si>
  <si>
    <t>Portrait Lungarno Hotel :Palazzo Capponi</t>
  </si>
  <si>
    <t>Coffee break c/o Palazzo Capponi</t>
  </si>
  <si>
    <t>TRASLADOS TERRESTRES</t>
  </si>
  <si>
    <t xml:space="preserve">Traslado de ida: 9 vans del aeropuerto de Florencia al hotel </t>
  </si>
  <si>
    <t xml:space="preserve">Castello Oliveto o Villa Corsini, de 19:30 a 1:30 am </t>
  </si>
  <si>
    <t xml:space="preserve">Van para el personal durante 8 días, máx. 12 horas diarias </t>
  </si>
  <si>
    <t>Traslado de ida: 9 vans del hotel al aeropuerto</t>
  </si>
  <si>
    <t xml:space="preserve">Siena + Montepulciano — Van Florencia Hotel - Punto de encuentro y regreso </t>
  </si>
  <si>
    <t>Autobús desde el punto de encuentro en Florencia a Siena y Montepulciano y regreso al punto de encuentro</t>
  </si>
  <si>
    <t xml:space="preserve">Pase de autobús punto de encuentro Florencia </t>
  </si>
  <si>
    <t xml:space="preserve">Pase de autobús Siena </t>
  </si>
  <si>
    <t>Pase de autobús Montepulciano</t>
  </si>
  <si>
    <t xml:space="preserve">Pisa y Lucca — Van Florencia Hotel - Punto de encuentro y regreso </t>
  </si>
  <si>
    <t xml:space="preserve">Autobús desde el punto de encuentro en Florencia y regreso </t>
  </si>
  <si>
    <t xml:space="preserve">Pase de autobús Pisa </t>
  </si>
  <si>
    <t>Pase de autobús Lucca</t>
  </si>
  <si>
    <t xml:space="preserve">Fattoria di Maiano — Van Florencia Hotel - Punto de encuentro y regreso </t>
  </si>
  <si>
    <t>Autobús desde el punto de encuentro en Florencia y regreso a Fattoria di Maiano (2 autobuses de 30)</t>
  </si>
  <si>
    <t>La Reggia degli Etruschi - Fiesole, solo vans, servicio de 5 horas</t>
  </si>
  <si>
    <t>Si se necesita, servicio de cena dentro de Florencia, servicio de 5 horas</t>
  </si>
  <si>
    <t xml:space="preserve"> The Mall — Van Florencia Hotel - Punto de encuentro y regreso </t>
  </si>
  <si>
    <t>Autobús desde el punto de encuentro en Florencia y regreso a The Mall</t>
  </si>
  <si>
    <t>Servicio de catering a bordo del autobús</t>
  </si>
  <si>
    <t>Alquiler de 3 hieleras, incluyendo hielo, para garantizar que las bebidas se mantengan frías durante todo el trayecto.</t>
  </si>
  <si>
    <t>Surtido de bebidas PepsiCo, incluyendo 7UP, Pepsi, Mirinda y Mountain Dew: 4 latas por persona.</t>
  </si>
  <si>
    <t>Surtido de botanas PepsiCo, incluyendo Lay’s, Simba Chips, Safari Nuts y dulces Manhattan: 4 artículos de snack por persona.</t>
  </si>
  <si>
    <t>ALIMENTOS Y  BEBIDAS</t>
  </si>
  <si>
    <t>Restaurante Borderline 
4 tiempos de comida y paquete de bebidas</t>
  </si>
  <si>
    <t>almuerzo Bargello - Piazza della Signoria 
4 tiempos de comida y paquete de bebidas</t>
  </si>
  <si>
    <t xml:space="preserve">Pintor en vivo en Atto - estrella Michelin </t>
  </si>
  <si>
    <t>Cena Atto - Vito Mollica, estrella Michelin — cena de bienvenida 
incluye privatización del restaurante</t>
  </si>
  <si>
    <t xml:space="preserve">Restaurante Picteau - con vista al Ponte Vecchio </t>
  </si>
  <si>
    <t>Note Fiorentine (cena con música en vivo: dúo de piano y cantante)
4 tiempos de comida y paquete de bebidas</t>
  </si>
  <si>
    <t>Restaurante La Vetreria
4 tiempos de comida y paquete de bebidas</t>
  </si>
  <si>
    <t>Si se hospedan en Four Seasons, es obligatoria una cena: Cedro Garden</t>
  </si>
  <si>
    <t xml:space="preserve">tarifa de alquiler Cedro Garden </t>
  </si>
  <si>
    <t>La Reggia degli Etruschi - Fiesole 
4 tiempos de comida y paquete de bebidas</t>
  </si>
  <si>
    <t>Buca Sant'Antonio Lucca 
4 tiempos de comida y paquete de bebidas</t>
  </si>
  <si>
    <t>Il Bandierino - Siena 
4 tiempos de comida y paquete de bebidas</t>
  </si>
  <si>
    <t>Ristorante Cinto Firenze 
4 tiempos de comida y paquete de bebidas</t>
  </si>
  <si>
    <t>CENA DE DESPEDIDA</t>
  </si>
  <si>
    <t xml:space="preserve">Castello Oliveto (1ª opción) — tarifa de alquiler </t>
  </si>
  <si>
    <t xml:space="preserve">Antorchas con velas para el sendero de entrada a la villa </t>
  </si>
  <si>
    <t xml:space="preserve">Autorización metropolitana para música hasta las 23:59 (ley regional) </t>
  </si>
  <si>
    <t xml:space="preserve">SIAE - impuesto por la música que interpreta el dúo </t>
  </si>
  <si>
    <t>Servicio audiovisual en Castello Oliveto</t>
  </si>
  <si>
    <t>Limpieza final</t>
  </si>
  <si>
    <t xml:space="preserve">Barra libre - 5 horas </t>
  </si>
  <si>
    <t xml:space="preserve">decoración floral en la mesa </t>
  </si>
  <si>
    <t xml:space="preserve">Catering de 4 tiempos </t>
  </si>
  <si>
    <t xml:space="preserve">cajas de comida para el equipo audiovisual y la banda </t>
  </si>
  <si>
    <t xml:space="preserve">Persona dedicada a la limpieza de baños </t>
  </si>
  <si>
    <t xml:space="preserve">Villa Corsini (2ª opción) — tarifa de alquiler </t>
  </si>
  <si>
    <t>Giardino all'Italiana di Meridione</t>
  </si>
  <si>
    <t>Bosco Inglese</t>
  </si>
  <si>
    <t>Servicio audiovisual en Villa Corsini</t>
  </si>
  <si>
    <t xml:space="preserve">Fotógrafo para la cena de despedida </t>
  </si>
  <si>
    <t xml:space="preserve">alquiler de sillas chiavarina </t>
  </si>
  <si>
    <t xml:space="preserve">ACTIVIDADES </t>
  </si>
  <si>
    <t xml:space="preserve">3 guías de habla hispana: día completo, 6 horas </t>
  </si>
  <si>
    <t xml:space="preserve">Auriculares: 1.er día </t>
  </si>
  <si>
    <t xml:space="preserve">Entradas a la Accademia (nombre y fecha de nacimiento obligatorios) </t>
  </si>
  <si>
    <t xml:space="preserve">Entrada a Santa Croce </t>
  </si>
  <si>
    <t>Agosto 03, 2027</t>
  </si>
  <si>
    <t>Entradas a los Uffizi (auriculares incluidos)</t>
  </si>
  <si>
    <t>4 guías (uno cada 15 personas en el Museo Uffizi)</t>
  </si>
  <si>
    <t>Agosto 04, 2027</t>
  </si>
  <si>
    <t xml:space="preserve">3 guías de habla hispana: día completo, 8 horas </t>
  </si>
  <si>
    <t>entradas para la Torre de Pisa y el Baptisterio</t>
  </si>
  <si>
    <t xml:space="preserve">catedral y torre </t>
  </si>
  <si>
    <t>Agosto 05, 2027</t>
  </si>
  <si>
    <t xml:space="preserve">Auriculares: 4.º día </t>
  </si>
  <si>
    <t>2 guías de habla hispana (Siena y Montepulciano)</t>
  </si>
  <si>
    <t xml:space="preserve">Entrada a la Catedral de Siena </t>
  </si>
  <si>
    <t xml:space="preserve">Donación a una Contrada </t>
  </si>
  <si>
    <t>Entrada a la Colegiata de Montepulciano</t>
  </si>
  <si>
    <t>Agosto 06, 2027</t>
  </si>
  <si>
    <t xml:space="preserve">Auriculares: 5.º día </t>
  </si>
  <si>
    <t xml:space="preserve">Actividades en Fattoria di Maiano: desafío del aceite de oliva </t>
  </si>
  <si>
    <t>Almuerzo en Fattoria di Maiano</t>
  </si>
  <si>
    <t xml:space="preserve">Dos asistentes de habla hispana, incluyendo servicio de cena y gastos de viaje </t>
  </si>
  <si>
    <t>Varios</t>
  </si>
  <si>
    <t>Visita de inspección (2 pax de Pesico) + 1 Staff OZUM</t>
  </si>
  <si>
    <t>Incluye: Boleto de avión viaje rendondo, Hospedaje por 9 noches, Traslados, A&amp;B y visitas de acuerdo con la agenda del evento, Tarjeta de asistencia de viaje.</t>
  </si>
  <si>
    <t>Regalo de bienvenida Table runner</t>
  </si>
  <si>
    <t>Regalo comida calamita firenze</t>
  </si>
  <si>
    <t>Regalo de despedida taza pintada a mano</t>
  </si>
  <si>
    <t>Trivias</t>
  </si>
  <si>
    <t>Trivia 1 Caja de madera fiorentino</t>
  </si>
  <si>
    <t>Trivia 2 Caja Giovanni Baccani</t>
  </si>
  <si>
    <t>Trivia 3 Olive wood box</t>
  </si>
  <si>
    <t>OTROS</t>
  </si>
  <si>
    <t xml:space="preserve">Coordinación en sitio
Habitación Superior/Deluxe (doble ocupación) Staff Ozum </t>
  </si>
  <si>
    <t xml:space="preserve"> </t>
  </si>
  <si>
    <t>TOTAL</t>
  </si>
  <si>
    <t>SERVICIO</t>
  </si>
  <si>
    <t>NOTAS IMPORTANTES:</t>
  </si>
  <si>
    <t xml:space="preserve">  </t>
  </si>
  <si>
    <t>FEE</t>
  </si>
  <si>
    <t>Ninguno de los servicios antes mencionados están confirmados</t>
  </si>
  <si>
    <t>Al ser un evento en el 2027 el tipo de cambio de EUROS a USD pueden variar</t>
  </si>
  <si>
    <t>Precios y espacios sujetos a cambio, hasta confirmar lo servicios</t>
  </si>
  <si>
    <t>COSTOS MN</t>
  </si>
  <si>
    <t>TOTAL MN</t>
  </si>
  <si>
    <r>
      <rPr>
        <b/>
        <sz val="12"/>
        <color rgb="FF000000"/>
        <rFont val="Calibri"/>
        <family val="2"/>
      </rPr>
      <t xml:space="preserve">KIT DE BIENVENIDA                                                                             </t>
    </r>
    <r>
      <rPr>
        <sz val="12"/>
        <color rgb="FF000000"/>
        <rFont val="Calibri"/>
        <family val="2"/>
      </rPr>
      <t>INCLUYE: Neceser,adaptador de carga, cojín inflable, antifaz, tpones de oidos, cepillo de dientes desechable,  toallas húmedas, kleenex, termo (Termo de doble pared fabricado en acero inoxidable. Capacidad de 500 ml. Incluye tapa de acción de botón press-on la cual sirve también como asa para mejor manipulación). Crema de manos, Lip Balm</t>
    </r>
  </si>
  <si>
    <t>Regalos Guías (Camino de mesa mexicano y/o figura de lebrije)</t>
  </si>
  <si>
    <t>Regalos Host´s de Pepsico. (Figura de Arte Huichol y/o Set de vasos personalizados de talavera y/o Escultura de barro</t>
  </si>
  <si>
    <t>Master Graphic</t>
  </si>
  <si>
    <t>Regalo de bienvenida: Incluye Card Holder, caja y envío.</t>
  </si>
  <si>
    <t xml:space="preserve">Material Impreso y Diseño </t>
  </si>
  <si>
    <t>Gafetes impreso en PVC, corte en laser</t>
  </si>
  <si>
    <t xml:space="preserve">Lanyard sublimado </t>
  </si>
  <si>
    <t>ID de maleta personalizados 
Tag de acrílico espejo o transparente en forma de diamante
Logo del evento grabado.
Nombre del participante.
Correa de piel sintética o cuero.
Empaque individual</t>
  </si>
  <si>
    <t>"Paletas de aeropuerto 
PVC rígido impreso 3 mm"</t>
  </si>
  <si>
    <r>
      <rPr>
        <sz val="12"/>
        <color rgb="FF000000"/>
        <rFont val="Calibri"/>
        <family val="2"/>
        <scheme val="minor"/>
      </rPr>
      <t xml:space="preserve">Banner de bienvenida </t>
    </r>
    <r>
      <rPr>
        <b/>
        <i/>
        <sz val="12"/>
        <color rgb="FF000000"/>
        <rFont val="Calibri"/>
        <family val="2"/>
        <scheme val="minor"/>
      </rPr>
      <t>CORTESIA</t>
    </r>
  </si>
  <si>
    <t xml:space="preserve">Eventhsight </t>
  </si>
  <si>
    <t>Eventsight y registro con QR 
Incluye envios por correo y app de eventsight</t>
  </si>
  <si>
    <t>Soporte Operativo</t>
  </si>
  <si>
    <t xml:space="preserve">Seguro de viajero </t>
  </si>
  <si>
    <t>Assist Card 
cobertura premium 150,0000 asistencia medica, durante todos los días de viaje</t>
  </si>
  <si>
    <t xml:space="preserve">ESIM O SIM </t>
  </si>
  <si>
    <t>hola fly Velocidad: Nuestra tarjeta eSIM para Sudáfrica tiene cobertura 5G de alta velocidad (donde esté disponible), 4G y LTE
Nuestra cobertura es excelente en áreas urbanas, sin embargo, en desiertos, montañas o selvas, la calidad puede ser más débil o inestable.</t>
  </si>
  <si>
    <t>Sala de Hospitalidad</t>
  </si>
  <si>
    <t>HTL Camino Real  Aeropuerto</t>
  </si>
  <si>
    <t>Extras</t>
  </si>
  <si>
    <t>MALTA</t>
  </si>
  <si>
    <t xml:space="preserve">HOSPEDAJE EN MALTA
Hotel Corinthia Palace, situado en Attard </t>
  </si>
  <si>
    <t>2-7 Agotso</t>
  </si>
  <si>
    <t>Alojamiento en Habitación ROH para una persona on desayuno incluido, precio por habitacion y por noche</t>
  </si>
  <si>
    <t>Alojamiento en Habitación ROH  para dos personas con desayuno incluido, precio por habitacion y por noche</t>
  </si>
  <si>
    <t>Tasa ECO, por persona y por noche.</t>
  </si>
  <si>
    <t xml:space="preserve">Servicio entrega regalo por habitacion cada entrega </t>
  </si>
  <si>
    <t xml:space="preserve">Servicio maletero - por persona por ruta </t>
  </si>
  <si>
    <t>DIA 1</t>
  </si>
  <si>
    <t>Traslado en autocar privado del aeropuerto al hotel, precio por vehículo y trayecto (máximo 30 personas).</t>
  </si>
  <si>
    <t>Traslado en autocar privado del aeropuerto al hotel, precio por vehículo y trayecto (máximo 50 personas).</t>
  </si>
  <si>
    <t>Camioneta de equipaje hasta 50 maletas - cada una</t>
  </si>
  <si>
    <t>Transporte de equipaje en autocar del aeropuerto al hotel, precio por vehículo y trayecto.</t>
  </si>
  <si>
    <t>Guía licenciado de habla hispana en el autocar recogida y explicación durante el trayecto - 1 por vehiculo</t>
  </si>
  <si>
    <t>Suplemento por traslado nocturno entre las 23:00 y las 06:00, por vehículo</t>
  </si>
  <si>
    <t xml:space="preserve">Bolsa con 1 paquete de papas Lays o Dorito, 1 botella pequeña de agua local, 1 refresco del grupo Pepsico (7 up/Pepsi/Mirinda) - por persona </t>
  </si>
  <si>
    <t xml:space="preserve">Obsequio de bienvenida desde - precio por persona </t>
  </si>
  <si>
    <t>CENA DE BIENVENIDA
Cena en el Hotel Phoenicia - Marianski Porch</t>
  </si>
  <si>
    <t>Traslado en autocar privado, precio por vehículo y trayecto (máximo 30 personas).</t>
  </si>
  <si>
    <t>Exclusividad del espacio, precio por venue durante 4 horas.</t>
  </si>
  <si>
    <t>Coctel de bienvenida, precio por persona.</t>
  </si>
  <si>
    <t>Cena de 4 platos desde -  precio por persona.</t>
  </si>
  <si>
    <t>Bebidas: 2 cervesas o 2 copas de vino, refrescos, zumos, agua y café.</t>
  </si>
  <si>
    <t>Barra libre durante 4 horas, precio por persona.</t>
  </si>
  <si>
    <t>Dj, y set up durante las 3-4 horas.</t>
  </si>
  <si>
    <t xml:space="preserve">Obsequio local - precio por persona </t>
  </si>
  <si>
    <t>Organización y montaje de sillas con fundas incluidas, precio por persona.</t>
  </si>
  <si>
    <t>DIA 2
Tour a pie por por La Valeta y Las Tres Ciudades</t>
  </si>
  <si>
    <t xml:space="preserve">Traslado en autocar privado, precio por vehículo y trayecto (máximo 30 personas) </t>
  </si>
  <si>
    <t>Guía turístico profesional licenciado de habla hispana durante 8 horas</t>
  </si>
  <si>
    <r>
      <t>Audioguías (</t>
    </r>
    <r>
      <rPr>
        <i/>
        <sz val="12"/>
        <rFont val="Calibri"/>
        <family val="2"/>
        <scheme val="minor"/>
      </rPr>
      <t>recomendadas a partir de 25 personas</t>
    </r>
    <r>
      <rPr>
        <sz val="12"/>
        <rFont val="Calibri"/>
        <family val="2"/>
        <scheme val="minor"/>
      </rPr>
      <t xml:space="preserve">), precio por persona y día. </t>
    </r>
  </si>
  <si>
    <t>Entradas en La Valeta</t>
  </si>
  <si>
    <t>Entrada a la Concatedral de San Juan (abierta de 08:30 a 17:00)</t>
  </si>
  <si>
    <t>Entrada a los ascensores de Barraka Garden en La Valeta, precio por persona incl guias</t>
  </si>
  <si>
    <t>Actividades en Birgu</t>
  </si>
  <si>
    <t>Paseo privado de 30 minutos en dgħajsa maltesa por el puerto de las Tres Ciudades (máximo 6 personas). Precio por por persona en embarcación con conductor privado.</t>
  </si>
  <si>
    <t>Almuerzo en Palazzo Preca, en La Valeta</t>
  </si>
  <si>
    <t>Almuerzo de tres platos, por persona a partir de</t>
  </si>
  <si>
    <t>Traslado en autocar privado, precio por vehículo y trayecto (máximo 50 personas).</t>
  </si>
  <si>
    <t xml:space="preserve">Cena en Villa Corinthia - en un area para el grupo, no en exclusiva - </t>
  </si>
  <si>
    <t>Cena de tres platos, por persona a partir de</t>
  </si>
  <si>
    <t xml:space="preserve">DIA 3
Visita a un viñedo privado y cata de vino </t>
  </si>
  <si>
    <t xml:space="preserve">Actividad: Visita a un viñedo privado y cata de vino </t>
  </si>
  <si>
    <t>Guía turístico profesional licenciado de habla hispana que acompañe al grupo</t>
  </si>
  <si>
    <t>Alquiler del espacio en exclusiva para el grupo para la cata y el almuerzo - durante 4 horas</t>
  </si>
  <si>
    <t>Almuerzo todo juntos al viñedo</t>
  </si>
  <si>
    <t xml:space="preserve">Almuerzo sientado BBQ - por persona </t>
  </si>
  <si>
    <t xml:space="preserve">Suplemento para servicio de catering con equipo de cocina y camareros </t>
  </si>
  <si>
    <t xml:space="preserve">Paquete de bebida con 1/2 de vino (del viñedo), 1/2 de agua y cafè - por persona </t>
  </si>
  <si>
    <t>Traslado en autocar privado, precio por vehículo y trayecto (máximo 30 personas) - regreso al hotel</t>
  </si>
  <si>
    <t xml:space="preserve">Cena en Chophouse en Sliema - en un area para el grupo, no en exclusiva - </t>
  </si>
  <si>
    <t>DIA 4
Experiencia exclusiva de día completo en una Goleta Turca</t>
  </si>
  <si>
    <t>Guía profesional titulado o un miembro del personal de MI Global durante 8 horas.</t>
  </si>
  <si>
    <t>Alquiler de un día en una goleta turca, precio por embarcación.</t>
  </si>
  <si>
    <t>Gastos asociados al alquiler: tripulación profesional (capitán y personal de apoyo), seguro a todo riesgo de la embarcación, combustible, tasas portuarias, organización y gestión integral de la embarcación, equipo de seguridad, coordinación del itinerario con paradas en zonas preestablecidas y servicio de atención personalizada durante todo el crucero.</t>
  </si>
  <si>
    <t>Almuerzo tipo bufé frío, precio por persona a partir de:</t>
  </si>
  <si>
    <t>Paquete de bebidas internacionales, precio por persona:</t>
  </si>
  <si>
    <t>Alquiler de gafas de buceo, por unidad (cualquier máscara perdida en el mar o no devuelta tendrá un coste adicional de 20 € cada una)</t>
  </si>
  <si>
    <t xml:space="preserve">Cena en Café del Mar - en un area para el grupo, no en exclusiva - </t>
  </si>
  <si>
    <t>DIA 5
Mañana libre para shopping</t>
  </si>
  <si>
    <t xml:space="preserve">Almuerzo en Acqua Restaurante en Portomaso, St Julian's - en un area para el grupo, no en exclusiva - </t>
  </si>
  <si>
    <t>Mdina de noche</t>
  </si>
  <si>
    <t>Guía profesional licenciado de habla hispana para tour nocturno</t>
  </si>
  <si>
    <t>Transfer exclusivo en bus vintage (capacidad máxima 25-30 personas).</t>
  </si>
  <si>
    <t>Portadores de antorcha, precio por actor.</t>
  </si>
  <si>
    <t xml:space="preserve">Difraces y coordinación de los actores </t>
  </si>
  <si>
    <t>Copa de prosecco en los bastiones de Mdina</t>
  </si>
  <si>
    <t>Copa de prosecco en los bastiones de Mdina, precio por persona</t>
  </si>
  <si>
    <t>Dos canapés fríos a elección del Chef de Cocina en los Bastiones de Mdina</t>
  </si>
  <si>
    <t>Tarifa fija que cubre el permiso, el montaje, el desmontaje y el espacio para la copa en Mdina.</t>
  </si>
  <si>
    <t>Evento Especial, en Mdina</t>
  </si>
  <si>
    <t>Evento Especial en la Catedral de Mdina con iluminación a base de velas, actuación de una soprano y la presencia de un organista (pianista)</t>
  </si>
  <si>
    <t xml:space="preserve">Cargo por la abpertura exclusiva de la Catedral de Mdina para el grupo por la noche </t>
  </si>
  <si>
    <t>Tasa de entrada nocturna a la catedral de Mdina, precio por persona</t>
  </si>
  <si>
    <t>Cena de despedida 
Cena en Palazzo Parisio, en Naxxar 
Opción 1</t>
  </si>
  <si>
    <t>Tarifa de exclusividad en el Palazzo Parisio (4 horas)</t>
  </si>
  <si>
    <t>Hora extra en el venue, precio por hora.</t>
  </si>
  <si>
    <t>Cena de tres platos en el restaurante, por persona a partir de</t>
  </si>
  <si>
    <t>Barra libre durante 5 horas, precio por persona.</t>
  </si>
  <si>
    <t>Tasa por instalacion sillas y mesas</t>
  </si>
  <si>
    <t>Dj, y set up durante las 5 horas.</t>
  </si>
  <si>
    <t xml:space="preserve">2 sanitarios de emergencia equipados con un kit de emergencia y un desfibrilador automático externo (DAE) —con una autonomía de hasta 5 horas </t>
  </si>
  <si>
    <t xml:space="preserve">Personal de seguridad autorizado durante toda la duración del evento - obligatorio - minimo 1 empleado - precio por empleado por hora </t>
  </si>
  <si>
    <t>Opcional: Arpista durante un máximo de 4 horas, incluyendo el equipo de amplificación y el montaje</t>
  </si>
  <si>
    <t>Cena en Castello Zamitello en Mgarr 
Opción 2</t>
  </si>
  <si>
    <t xml:space="preserve">Alquiler del Castello Zamitello hasta 4 horas - incluye iluminación de base, dos generadores de reserva, aparcamiento, personal de aseos y 1 responsable </t>
  </si>
  <si>
    <t xml:space="preserve">Alquiler del Castello Zamitello - ora extra (empieza en automatico despues medianoche) - por hora o parte de hora </t>
  </si>
  <si>
    <t xml:space="preserve">Personal de seguridad autorizado durante toda la duración del evento - obligatorio  (minimo 3 empleados ) - precio por empleado por hora </t>
  </si>
  <si>
    <t xml:space="preserve">Copa de proseco y 2 canapè frios antes de la cena - por persona </t>
  </si>
  <si>
    <t xml:space="preserve">Suplemento si se sirive la copa de bienvenida en espacios diferentes donde se celebra el evento principal - por persona </t>
  </si>
  <si>
    <t>Menu de tres platos en el restaurante, por persona a partir de (lubina plato principal)</t>
  </si>
  <si>
    <t xml:space="preserve">Suplemento para grupo menor de 100 personas - por persona </t>
  </si>
  <si>
    <t>Paquete de bebidas incl. 1/2 bt de vino local y 1/2 bt de agua,  precio por persona a partir de</t>
  </si>
  <si>
    <t xml:space="preserve">Liquor local despues la cena a partir de - por persona </t>
  </si>
  <si>
    <t xml:space="preserve">Fundas para sillas - cadauna </t>
  </si>
  <si>
    <t>DIA 6
Traslados al Aeropuerto:</t>
  </si>
  <si>
    <t xml:space="preserve">Obsequio de despedida desde - precio por persona </t>
  </si>
  <si>
    <t xml:space="preserve">Telemarketing con clientes
Envío de cartas de vuelo. </t>
  </si>
  <si>
    <t>Regalo de bienvenida Incluye: Barco Luzzu de Vidrio Fundido, caja de madera y envío</t>
  </si>
  <si>
    <t>Regalo de bienvenida  Charola doors of malta</t>
  </si>
  <si>
    <t>Regalo comida Traditional Maltese nougat bite 200 gms</t>
  </si>
  <si>
    <t>Trivia 1 Freestanding lace Bobbin Bookmarks</t>
  </si>
  <si>
    <t>Trivia 2 Handmade gozo Bobbin Lace Round doiler</t>
  </si>
  <si>
    <t>Trivia 3 Hand made Gozo Bobbin Lace Oval Doiler</t>
  </si>
  <si>
    <t>Regalo de despedida Valletta lumina mascada de seda</t>
  </si>
  <si>
    <t>Renta de Salón 
En cortesia con base en el consumo de alimentos
Renta minima a  cubrir $25,000</t>
  </si>
  <si>
    <r>
      <rPr>
        <sz val="12"/>
        <color rgb="FF000000"/>
        <rFont val="Calibri"/>
        <family val="2"/>
        <scheme val="minor"/>
      </rPr>
      <t>Salitas lounge para 50 personas</t>
    </r>
    <r>
      <rPr>
        <b/>
        <i/>
        <sz val="12"/>
        <color rgb="FF000000"/>
        <rFont val="Calibri"/>
        <family val="2"/>
        <scheme val="minor"/>
      </rPr>
      <t xml:space="preserve"> INFORMATIVO</t>
    </r>
  </si>
  <si>
    <r>
      <rPr>
        <sz val="12"/>
        <color rgb="FF000000"/>
        <rFont val="Calibri"/>
        <family val="2"/>
      </rPr>
      <t xml:space="preserve">Coffee break continuo por 8 horas (café, té, refrescos, agua, galletas y 3 complementos a elegir)  // </t>
    </r>
    <r>
      <rPr>
        <b/>
        <i/>
        <sz val="12"/>
        <color rgb="FF000000"/>
        <rFont val="Calibri"/>
        <family val="2"/>
      </rPr>
      <t>El número de personas final será de acuerdo a los itinerarios de vuelos finales INFORMATIVO</t>
    </r>
  </si>
  <si>
    <r>
      <rPr>
        <sz val="12"/>
        <color rgb="FF000000"/>
        <rFont val="Calibri"/>
        <family val="2"/>
        <scheme val="minor"/>
      </rPr>
      <t xml:space="preserve">Equipo audiovisual </t>
    </r>
    <r>
      <rPr>
        <b/>
        <i/>
        <sz val="12"/>
        <color rgb="FF000000"/>
        <rFont val="Calibri"/>
        <family val="2"/>
        <scheme val="minor"/>
      </rPr>
      <t xml:space="preserve"> INFORMATIVO
</t>
    </r>
    <r>
      <rPr>
        <sz val="12"/>
        <color rgb="FF000000"/>
        <rFont val="Calibri"/>
        <family val="2"/>
        <scheme val="minor"/>
      </rPr>
      <t>Audio y pantalla para proyección LED de 3 m x 2 m Pitch P3.9 o P4.8
multicontactos</t>
    </r>
  </si>
  <si>
    <t>2-7 AGOSTO 2027</t>
  </si>
  <si>
    <t>PRAGA</t>
  </si>
  <si>
    <t>14;41</t>
  </si>
  <si>
    <t>01 al 08 de agosto 2027</t>
  </si>
  <si>
    <t xml:space="preserve">HOSPEDAJE HOTEL ANDAZ PRAGUE </t>
  </si>
  <si>
    <t xml:space="preserve">01 AL 08 DE AGOSTO 2027 </t>
  </si>
  <si>
    <t>Habitación Doble por noche con desayuno buffet</t>
  </si>
  <si>
    <t>Habitación Sencilla por noche con desayuno buffet</t>
  </si>
  <si>
    <t>Habitaciones dobles (DBLB) con upgrade a la categoría Grand Club Room.</t>
  </si>
  <si>
    <t>Canapé de bienvenida al momento del registro (check-in) en el hotel.</t>
  </si>
  <si>
    <t>SERVICIOS DE TRASLADO PRIVADO - llegadas y salidas individuales y grupales</t>
  </si>
  <si>
    <t>TRASLADOS DE AEROPUERTO</t>
  </si>
  <si>
    <t>|</t>
  </si>
  <si>
    <t>01 de agosto de 2027</t>
  </si>
  <si>
    <t>Traslado sencillo de aeropuerto en automóvil Skoda Superb (máx. 3 pax)</t>
  </si>
  <si>
    <t>08 de agosto de 2027</t>
  </si>
  <si>
    <t>Traslado sencillo de aeropuerto en automóvil Mercedes Clase E (máx. 3 pax)</t>
  </si>
  <si>
    <t>01 AL  08 AGOSTO 2027</t>
  </si>
  <si>
    <t>Traslado sencillo de aeropuerto en autobús de 36 plazas</t>
  </si>
  <si>
    <t>Aeropuerto - módulo de bienvenida en sala de llegadas</t>
  </si>
  <si>
    <t>Renta de módulo - Terminal 1 (por hora)</t>
  </si>
  <si>
    <t>Renta de módulo - Terminal 2 (por hora)</t>
  </si>
  <si>
    <t>BIENVENIDA EN AEROPUERTO</t>
  </si>
  <si>
    <t>Bebida de bienvenida (copa de Prosecco 0.15 l, jugo Cappy o agua mineral) / por persona</t>
  </si>
  <si>
    <t>Bienvenida con 1 pareja en traje tradicional (máx. 3 horas) / por grupo</t>
  </si>
  <si>
    <t>Asistencia de guía en aeropuerto para llegada/salida - habla español/portugués</t>
  </si>
  <si>
    <t>Asistencia de guía a la llegada (válida para 1 destino de vuelo)</t>
  </si>
  <si>
    <t>Asistencia de guía en aeropuerto (por hora, máx. 3 horas = 1 terminal)</t>
  </si>
  <si>
    <t>Asistencia de guía a la salida (válida para 1 destino de vuelo)</t>
  </si>
  <si>
    <t>CARGOS ADICIONALES</t>
  </si>
  <si>
    <t>Cargo adicional de Wi-Fi por 1 autobús / por día</t>
  </si>
  <si>
    <t>1 toallita húmeda disponible en los vehículos por persona</t>
  </si>
  <si>
    <t xml:space="preserve">Agua mineral embotellada fría, refrescos Pepsi </t>
  </si>
  <si>
    <t>Surtido de botanas PepsiCo, 4 artículos de snack por persona.</t>
  </si>
  <si>
    <t>REGALOS EN HABITACIÓN</t>
  </si>
  <si>
    <t>Opciones de regalo desde</t>
  </si>
  <si>
    <t>Abanico artesanal con estampado índigo desde USD 40.55 / Porcelana de Bohemia desde USD 18.54</t>
  </si>
  <si>
    <t>Mini set de cosmética local desde USD 32.44 / Cerveza artesanal U Fleků desde USD 30.12</t>
  </si>
  <si>
    <t>Set de degustación de la destilería R. Jelínek desde USD 19.69</t>
  </si>
  <si>
    <t>(no incluye el costo de entrega al hotel; deberá cotizarse adicionalmente la entrega a la habitación)</t>
  </si>
  <si>
    <t>ACTIVIDADES</t>
  </si>
  <si>
    <t>Domingo — Llegada (precios indicados a continuación)</t>
  </si>
  <si>
    <t>Bebida de bienvenida (ver tarifas del hotel)</t>
  </si>
  <si>
    <t>Cena en el hotel o fuera del hotel (ver tarifas del hotel o sugerencias gastronómicas)</t>
  </si>
  <si>
    <t>Traslado nocturno en autobús de 59 plazas (hotel - restaurante - hotel)</t>
  </si>
  <si>
    <t>Permiso por autobús</t>
  </si>
  <si>
    <t>Asistencia de guía para cena (1 autobús = 1 guía)</t>
  </si>
  <si>
    <t>Ascenso/descenso - distancia a pie hasta el punto accesible más cercano</t>
  </si>
  <si>
    <t>02 de agosto de 2027</t>
  </si>
  <si>
    <t>Lunes — Programa de tour de medio día por Praga</t>
  </si>
  <si>
    <t>Guía para recorrido por la ciudad, 1 guía por máximo 30 personas (09:00 - 16:00)</t>
  </si>
  <si>
    <t>Audífonos obligatorios</t>
  </si>
  <si>
    <t>Traslado en autobús de 59 plazas (hotel - Castillo, solo ida)</t>
  </si>
  <si>
    <t>Recorrido en tranvía histórico (hotel - Castillo)</t>
  </si>
  <si>
    <t>Autos clásicos (réplicas de vehículos históricos), máx. 5 pasajeros + 1 conductor</t>
  </si>
  <si>
    <t>Entradas</t>
  </si>
  <si>
    <t>Entrada al Castillo de Praga</t>
  </si>
  <si>
    <t>Traslado nocturno en autobús de 59 plazas (hotel - barco en Praga - hotel)</t>
  </si>
  <si>
    <t>Ascenso/descenso - 5 min a pie hasta el punto accesible más cercano</t>
  </si>
  <si>
    <t>03 de agosto de 2027</t>
  </si>
  <si>
    <t>Martes — Programa de tour de medio día por Praga</t>
  </si>
  <si>
    <t>Actividades</t>
  </si>
  <si>
    <t>Taller y espectáculo de Teatro Negro (precio por evento, no por persona)</t>
  </si>
  <si>
    <t>Actividad de integración de equipo - The Secret of Secrets</t>
  </si>
  <si>
    <t>(filmación y edición opcional de la actividad aprox. USD 2,027.29)</t>
  </si>
  <si>
    <t>Traslado en autobús de 59 plazas (hotel - restaurante - hotel)</t>
  </si>
  <si>
    <t>04 de agosto de 2027</t>
  </si>
  <si>
    <t>Miércoles — Visita a la fábrica de vidrio de Nižbor y cervecería de Pilsen</t>
  </si>
  <si>
    <t>Guía para recorrido por la ciudad, 1 guía por máximo 30 personas (09:00 - 19:00)</t>
  </si>
  <si>
    <t>Visita y taller en fábrica de vidrio - duración 2 horas</t>
  </si>
  <si>
    <t>Receso de café desde</t>
  </si>
  <si>
    <t>Visita a cervecería</t>
  </si>
  <si>
    <t>Autobús de 59 plazas a disposición</t>
  </si>
  <si>
    <t>Ascenso/descenso - 7 min a pie hasta el punto accesible más cercano</t>
  </si>
  <si>
    <t>05 de agosto de 2027</t>
  </si>
  <si>
    <t>Jueves — Visita a Kutná Hora</t>
  </si>
  <si>
    <t>Guía para recorrido por la ciudad, 1 guía por máximo 30 personas (09:00 - 18:00)</t>
  </si>
  <si>
    <t>Entradas en Kutná Hora</t>
  </si>
  <si>
    <t>Traslado en autobús de 36 plazas (hotel - restaurante - hotel)</t>
  </si>
  <si>
    <t>06 de agosto de 2027</t>
  </si>
  <si>
    <t>Viernes — Visita a Karlovy Vary</t>
  </si>
  <si>
    <t>07 de agosto de 2027</t>
  </si>
  <si>
    <t>Sábado — Dresde</t>
  </si>
  <si>
    <t>Tour de día completo a Dresde incluyendo visita al puente Bastei y Molkerei Pfund; almuerzo local en restaurante Pulverturm</t>
  </si>
  <si>
    <t>Regreso a Praga y cena local en restaurante Mlýnec</t>
  </si>
  <si>
    <t>Domingo — Día de salida</t>
  </si>
  <si>
    <t>(precios indicados a continuación)</t>
  </si>
  <si>
    <t>ALIMENTOS Y BEBIDAS - salvo que se indique lo contrario</t>
  </si>
  <si>
    <t>Domingo</t>
  </si>
  <si>
    <t>Cóctel de autor de bienvenida desde</t>
  </si>
  <si>
    <t>Cena servida de 3 tiempos desde</t>
  </si>
  <si>
    <t>Cena servida de 4 tiempos desde</t>
  </si>
  <si>
    <t>Barra libre ilimitada por 5 horas (bebidas preseleccionadas) desde</t>
  </si>
  <si>
    <t>DJ durante la cena por 3 horas desde</t>
  </si>
  <si>
    <t>Lunes — Lví Dvůr (Lions Court) - almuerzo</t>
  </si>
  <si>
    <t>Menú de almuerzo de 2 tiempos desde</t>
  </si>
  <si>
    <t>Menú de almuerzo de 3 tiempos desde</t>
  </si>
  <si>
    <t>Paquete ilimitado de bebidas por 3 horas (bebidas preseleccionadas) desde</t>
  </si>
  <si>
    <t>2 bebidas sin alcohol desde</t>
  </si>
  <si>
    <t>Cena Crystal en barco</t>
  </si>
  <si>
    <t>Cena buffet en barco público, sin bebidas</t>
  </si>
  <si>
    <t>Bebidas - bajo solicitud</t>
  </si>
  <si>
    <t>Martes — Bricks - almuerzo</t>
  </si>
  <si>
    <t>Menú de almuerzo servido de 3 tiempos desde</t>
  </si>
  <si>
    <t>Almuerzo buffet desde</t>
  </si>
  <si>
    <t>Paquete de bebidas sin alcohol preseleccionadas desde</t>
  </si>
  <si>
    <t>Fly Vista - cena</t>
  </si>
  <si>
    <t>Menú de cena servido de 4 tiempos desde</t>
  </si>
  <si>
    <t>Paquete de bebidas preseleccionadas por 2 horas desde</t>
  </si>
  <si>
    <t>Miércoles — Na Spilce - almuerzo - Pilsen</t>
  </si>
  <si>
    <t>U Fleků - cena</t>
  </si>
  <si>
    <t>Menú de cena servido de 3 tiempos, incluye cerveza y café, desde</t>
  </si>
  <si>
    <t>Cena buffet desde</t>
  </si>
  <si>
    <t>Jueves — Ruthardka - almuerzo - Kutná Hora</t>
  </si>
  <si>
    <t>Espectáculo y cena en Folklore Garden</t>
  </si>
  <si>
    <t>Cena estilo familiar, espectáculo y paquete ilimitado de bebidas (bebidas preseleccionadas)</t>
  </si>
  <si>
    <t>Viernes — Thermal - almuerzo - Karlovy Vary</t>
  </si>
  <si>
    <t>2 bebidas sin alcohol preseleccionadas por persona</t>
  </si>
  <si>
    <t>Le Grill - cena</t>
  </si>
  <si>
    <t>Menú de cena tipo parrillada desde</t>
  </si>
  <si>
    <t>Paquete de bebidas preseleccionadas por 3 horas desde</t>
  </si>
  <si>
    <t>Sábado — Cena de despedida en Letenský Zámeček</t>
  </si>
  <si>
    <t>Renta exclusiva del recinto (hasta las 23:00)</t>
  </si>
  <si>
    <t>Extensión posible hasta las 02:00 con cargo adicional de renta; información bajo solicitud</t>
  </si>
  <si>
    <t>Consumo mínimo requerido - USD 4,170.42 por grupo</t>
  </si>
  <si>
    <t>Bebida de bienvenida desde</t>
  </si>
  <si>
    <t>1 intervención en el salón de cóctel - artista interpretando música con copas desde</t>
  </si>
  <si>
    <t>Femme Fatale - ensamble femenino de cuerdas - intervención dentro del programa</t>
  </si>
  <si>
    <t>DJ durante el programa (máx. 4 horas) desde</t>
  </si>
  <si>
    <t>Soporte técnico para el evento, incluye iluminación y sistema de audio</t>
  </si>
  <si>
    <t>Emisión de tickets aéreos</t>
  </si>
  <si>
    <t>Visita al Museo Moser</t>
  </si>
  <si>
    <t>Oblea y vaso para beber agua termal</t>
  </si>
  <si>
    <t>Canapés de bienvenida (3 piezas) desde</t>
  </si>
  <si>
    <t>Cena de 3 tiempos desde</t>
  </si>
  <si>
    <t>Cena de 4 tiempos desde</t>
  </si>
  <si>
    <t>Barra libre todo incluido con refrescos, cerveza, vinos St. Martin, Prosecco y destilados desde</t>
  </si>
  <si>
    <t>Entretenimiento</t>
  </si>
  <si>
    <t>Bienvenida exterior con 2 artistas en zancos desde</t>
  </si>
  <si>
    <t>PRAGA | COTIZACIÓN AÉREA</t>
  </si>
  <si>
    <t>PRIMERO: entiende cuánto cuesta. DESPUÉS: abre la siguiente pestaña para ver cómo viaja el grupo.</t>
  </si>
  <si>
    <t>ELIGE UNA OPCIÓN</t>
  </si>
  <si>
    <t>ECONOMY — OPCIÓN MÁS ECONÓMICA</t>
  </si>
  <si>
    <t>BUSINESS — MAYOR COMODIDAD</t>
  </si>
  <si>
    <t>PERSONAS</t>
  </si>
  <si>
    <t>TOTAL GRUPO</t>
  </si>
  <si>
    <t>POR PERSONA</t>
  </si>
  <si>
    <t>IMPORTANTE: el archivo fuente de Grand Slam tiene varias fechas de regreso guardadas en MAYO 2027 (y algunas en 2026), aunque el evento es 26-ago a 03-sep-2027. El itinerario las marcará como REVISAR.</t>
  </si>
  <si>
    <t>¿CUÁNTO CUESTA DESDE CADA CIUDAD?</t>
  </si>
  <si>
    <t>Ciudad de salida</t>
  </si>
  <si>
    <t>Personas</t>
  </si>
  <si>
    <t>Economy / persona</t>
  </si>
  <si>
    <t>Economy total</t>
  </si>
  <si>
    <t>Business / persona</t>
  </si>
  <si>
    <t>Business total</t>
  </si>
  <si>
    <t>Business cuesta + / persona</t>
  </si>
  <si>
    <t>Cancún</t>
  </si>
  <si>
    <t>Ciudad de México</t>
  </si>
  <si>
    <t>Ciudad Juárez</t>
  </si>
  <si>
    <t>Cuarnavaca</t>
  </si>
  <si>
    <t>Guanajuato</t>
  </si>
  <si>
    <t>Monterrey</t>
  </si>
  <si>
    <t>Puerto Vallarta</t>
  </si>
  <si>
    <t>Saltillo</t>
  </si>
  <si>
    <t>San Luis Potosí</t>
  </si>
  <si>
    <t>Tijuana</t>
  </si>
  <si>
    <t>Tuxtla Gutiérrez</t>
  </si>
  <si>
    <t>TOTAL / PROMEDIO</t>
  </si>
  <si>
    <t>EN PALABRAS SIMPLES</t>
  </si>
  <si>
    <t>Economy y Business usan prácticamente los mismos itinerarios. Por eso el siguiente tab muestra el viaje una sola vez por ciudad, en vez de duplicar toda la logística.</t>
  </si>
  <si>
    <t>PRAGA | ITINERARIO FÁCIL</t>
  </si>
  <si>
    <t>LEE ESTA HOJA COMO UNA HISTORIA: busca tu ciudad y sigue PASO 1 → PASO 2 → PASO 3…</t>
  </si>
  <si>
    <t>ATENCIÓN: el archivo fuente de Grand Slam tiene fechas de regreso guardadas en mayo. Las mostramos tal como vienen y marcadas para REVISAR; confirma antes de enviar.</t>
  </si>
  <si>
    <t>CÓMO LEER CADA BLOQUE</t>
  </si>
  <si>
    <t>1. Busca tu ciudad</t>
  </si>
  <si>
    <t>2. IDA = cómo llegas</t>
  </si>
  <si>
    <t>3. REGRESO = cómo vuelves</t>
  </si>
  <si>
    <t>Cada ciudad tiene su propio bloque.</t>
  </si>
  <si>
    <t>Cada renglón es un paso del viaje.</t>
  </si>
  <si>
    <t>No necesitas interpretar códigos: el trayecto está escrito completo.</t>
  </si>
  <si>
    <t>CIUDADES INCLUIDAS EN ESTA PROPUESTA</t>
  </si>
  <si>
    <t>personas</t>
  </si>
  <si>
    <t>Este itinerario aplica a Economy y Business porque los vuelos son prácticamente los mismos. En Monterrey, la hoja Business trae una hora de llegada escrita como 2202; por eso usamos el itinerario común y dejamos ese dato para confirmar.</t>
  </si>
  <si>
    <t>CANCÚN — 2 PERSONAS</t>
  </si>
  <si>
    <t>IDA</t>
  </si>
  <si>
    <t>Paso</t>
  </si>
  <si>
    <t>Trayecto</t>
  </si>
  <si>
    <t>Aerolínea / vuelo</t>
  </si>
  <si>
    <t>Sale</t>
  </si>
  <si>
    <t>Llega</t>
  </si>
  <si>
    <t>Paso 1</t>
  </si>
  <si>
    <t>Cancún → Estambul</t>
  </si>
  <si>
    <t>Turkish · Vuelo 189</t>
  </si>
  <si>
    <t>08:35</t>
  </si>
  <si>
    <t>04:40</t>
  </si>
  <si>
    <t>Paso 2</t>
  </si>
  <si>
    <t>Estambul → Praga</t>
  </si>
  <si>
    <t>Turkish · Vuelo 1767</t>
  </si>
  <si>
    <t>06:45</t>
  </si>
  <si>
    <t>08:20</t>
  </si>
  <si>
    <t>REGRESO</t>
  </si>
  <si>
    <t>03 may 2027 — REVISAR FECHA</t>
  </si>
  <si>
    <t>Praga → Estambul</t>
  </si>
  <si>
    <t>Turkish · Vuelo 1770</t>
  </si>
  <si>
    <t>19:20</t>
  </si>
  <si>
    <t>23:00</t>
  </si>
  <si>
    <t>Estambul → Cancún</t>
  </si>
  <si>
    <t>Turkish · Vuelo 192</t>
  </si>
  <si>
    <t>01:50</t>
  </si>
  <si>
    <t>12:20</t>
  </si>
  <si>
    <t>CIUDAD DE MÉXICO — 10 PERSONAS</t>
  </si>
  <si>
    <t>Ciudad de México → Ámsterdam</t>
  </si>
  <si>
    <t>Klm · Vuelo 686</t>
  </si>
  <si>
    <t>20:05</t>
  </si>
  <si>
    <t>14:45</t>
  </si>
  <si>
    <t>Ámsterdam → Praga</t>
  </si>
  <si>
    <t>Klm · Vuelo 1357</t>
  </si>
  <si>
    <t>16:15</t>
  </si>
  <si>
    <t>17:40</t>
  </si>
  <si>
    <t>Praga → Ámsterdam</t>
  </si>
  <si>
    <t>Klm · Vuelo 1354</t>
  </si>
  <si>
    <t>11:15</t>
  </si>
  <si>
    <t>12:45</t>
  </si>
  <si>
    <t>Ámsterdam → Ciudad de México</t>
  </si>
  <si>
    <t>Klm · Vuelo 685</t>
  </si>
  <si>
    <t>14:25</t>
  </si>
  <si>
    <t>17:59</t>
  </si>
  <si>
    <t>CIUDAD JUÁREZ — 2 PERSONAS</t>
  </si>
  <si>
    <t>Ciudad Juarez → Ciudad de México</t>
  </si>
  <si>
    <t>Klm · Vuelo 8921</t>
  </si>
  <si>
    <t>15:14</t>
  </si>
  <si>
    <t>17:55</t>
  </si>
  <si>
    <t>Paso 3</t>
  </si>
  <si>
    <t>Ciudad de México → Ciudad Juarez</t>
  </si>
  <si>
    <t>Klm · Vuelo 8958</t>
  </si>
  <si>
    <t>CUARNAVACA — 2 PERSONAS</t>
  </si>
  <si>
    <t>Cuernavaca → Ciudad de México</t>
  </si>
  <si>
    <t>Pullman De Morelos</t>
  </si>
  <si>
    <t>16:41</t>
  </si>
  <si>
    <t>Ciudad de México → Cuernavaca</t>
  </si>
  <si>
    <t>20:30</t>
  </si>
  <si>
    <t>22:30</t>
  </si>
  <si>
    <t>GUANAJUATO — 4 PERSONAS</t>
  </si>
  <si>
    <t>Bajío → Ciudad de México</t>
  </si>
  <si>
    <t>Aeromexico · Vuelo 135</t>
  </si>
  <si>
    <t>15:18</t>
  </si>
  <si>
    <t>16:35</t>
  </si>
  <si>
    <t>Ciudad de México → París</t>
  </si>
  <si>
    <t>Air France · Vuelo 173</t>
  </si>
  <si>
    <t>23:05</t>
  </si>
  <si>
    <t>16:50</t>
  </si>
  <si>
    <t>París → Praga</t>
  </si>
  <si>
    <t>Air France · Vuelo 1082</t>
  </si>
  <si>
    <t>19:35</t>
  </si>
  <si>
    <t>Praga → París</t>
  </si>
  <si>
    <t>Air France · Vuelo 1583</t>
  </si>
  <si>
    <t>06:30</t>
  </si>
  <si>
    <t>08:25</t>
  </si>
  <si>
    <t>París → Ciudad de México</t>
  </si>
  <si>
    <t>Air France · Vuelo 178</t>
  </si>
  <si>
    <t>16:55</t>
  </si>
  <si>
    <t>Ciudad de México → Bajío</t>
  </si>
  <si>
    <t>Aeromexico · Vuelo 152</t>
  </si>
  <si>
    <t>21:05</t>
  </si>
  <si>
    <t>22:22</t>
  </si>
  <si>
    <t>MONTERREY — 4 PERSONAS</t>
  </si>
  <si>
    <t>Monterrey → Ciudad de México</t>
  </si>
  <si>
    <t>Aeromexico · Vuelo 939</t>
  </si>
  <si>
    <t>15:27</t>
  </si>
  <si>
    <t>17:15</t>
  </si>
  <si>
    <t>Ciudad de México → Monterrey</t>
  </si>
  <si>
    <t>Aeromexico · Vuelo 956</t>
  </si>
  <si>
    <t>22:02</t>
  </si>
  <si>
    <t>PUERTO VALLARTA — 2 PERSONAS</t>
  </si>
  <si>
    <t>Puerto Vallarta → Ciudad de México</t>
  </si>
  <si>
    <t>Aeromexico · Vuelo 339</t>
  </si>
  <si>
    <t>15:51</t>
  </si>
  <si>
    <t>Ciudad de México → Puerto Vallarta</t>
  </si>
  <si>
    <t>Aeromexico · Vuelo 340</t>
  </si>
  <si>
    <t>21:30</t>
  </si>
  <si>
    <t>23:13</t>
  </si>
  <si>
    <t>SALTILLO — 2 PERSONAS</t>
  </si>
  <si>
    <t>SAN LUIS POTOSÍ — 2 PERSONAS</t>
  </si>
  <si>
    <t>San Luis Potosi → Ciudad de México</t>
  </si>
  <si>
    <t>Aeromexico · Vuelo 1541</t>
  </si>
  <si>
    <t>15:50</t>
  </si>
  <si>
    <t>17:05</t>
  </si>
  <si>
    <t>Ciudad de México → San Luis Potosi</t>
  </si>
  <si>
    <t>Aeromexico · Vuelo 1540</t>
  </si>
  <si>
    <t>21:35</t>
  </si>
  <si>
    <t>22:54</t>
  </si>
  <si>
    <t>TIJUANA — 2 PERSONAS</t>
  </si>
  <si>
    <t>Tijuana → Ciudad de México</t>
  </si>
  <si>
    <t>Aeromexico · Vuelo 179</t>
  </si>
  <si>
    <t>11:56</t>
  </si>
  <si>
    <t>16:25</t>
  </si>
  <si>
    <t>Ciudad de México → Tijuana</t>
  </si>
  <si>
    <t>Aeromexico · Vuelo 186</t>
  </si>
  <si>
    <t>20:10</t>
  </si>
  <si>
    <t>22:59</t>
  </si>
  <si>
    <t>TUXTLA GUTIÉRREZ — 1 PERSONA</t>
  </si>
  <si>
    <t>Tuxtla Gutierrez → Ciudad de México</t>
  </si>
  <si>
    <t>Aeromexico · Vuelo 317</t>
  </si>
  <si>
    <t>14:01</t>
  </si>
  <si>
    <t>15:45</t>
  </si>
  <si>
    <t>Ciudad de México → Tuxtla Gutierrez</t>
  </si>
  <si>
    <t>Aeromexico · Vuelo 322</t>
  </si>
  <si>
    <t>21:50</t>
  </si>
  <si>
    <t>23:36</t>
  </si>
  <si>
    <t>MALTA | COTIZACIÓN AÉREA</t>
  </si>
  <si>
    <t>MALTA | ITINERARIO FÁCIL</t>
  </si>
  <si>
    <t>Este itinerario aplica a Economy y Business porque los vuelos son prácticamente los mismos.</t>
  </si>
  <si>
    <t>Cancún → Ciudad de México</t>
  </si>
  <si>
    <t>Aeromexico · Vuelo 561</t>
  </si>
  <si>
    <t>20:50</t>
  </si>
  <si>
    <t>22:20</t>
  </si>
  <si>
    <t>Ciudad de México → Estambul</t>
  </si>
  <si>
    <t>03:35</t>
  </si>
  <si>
    <t>Estambul → Malta</t>
  </si>
  <si>
    <t>Turkish · Vuelo 1369</t>
  </si>
  <si>
    <t>08:10</t>
  </si>
  <si>
    <t>09:45</t>
  </si>
  <si>
    <t>Malta → Estambul</t>
  </si>
  <si>
    <t>Turkish · Vuelo 1372</t>
  </si>
  <si>
    <t>19:30</t>
  </si>
  <si>
    <t>Estambul → Ciudad de México</t>
  </si>
  <si>
    <t>Turkish · Vuelo 182</t>
  </si>
  <si>
    <t>13:50</t>
  </si>
  <si>
    <t>19:05</t>
  </si>
  <si>
    <t>Ciudad de México → Cancún</t>
  </si>
  <si>
    <t>21:55</t>
  </si>
  <si>
    <t>01:18</t>
  </si>
  <si>
    <t>Aeromexico · Vuelo 120</t>
  </si>
  <si>
    <t>20:11</t>
  </si>
  <si>
    <t>Aeromexico · Vuelo 121</t>
  </si>
  <si>
    <t>23:30</t>
  </si>
  <si>
    <t>Aeromexico · Vuelo 153</t>
  </si>
  <si>
    <t>19:16</t>
  </si>
  <si>
    <t>20:40</t>
  </si>
  <si>
    <t>Aeromexico · Vuelo 158</t>
  </si>
  <si>
    <t>22:05</t>
  </si>
  <si>
    <t>23:20</t>
  </si>
  <si>
    <t>Aeromexico · Vuelo 957</t>
  </si>
  <si>
    <t>20:22</t>
  </si>
  <si>
    <t>22:10</t>
  </si>
  <si>
    <t>Aeromexico · Vuelo 962</t>
  </si>
  <si>
    <t>Aeromexico · Vuelo 341</t>
  </si>
  <si>
    <t>20:13</t>
  </si>
  <si>
    <t>20:55</t>
  </si>
  <si>
    <t>22:29</t>
  </si>
  <si>
    <t>Aeromexico · Vuelo 1543</t>
  </si>
  <si>
    <t>20:08</t>
  </si>
  <si>
    <t>21:20</t>
  </si>
  <si>
    <t>Aeromexico · Vuelo 1532</t>
  </si>
  <si>
    <t>06:20</t>
  </si>
  <si>
    <t>07:42</t>
  </si>
  <si>
    <t>Aeromexico · Vuelo 185</t>
  </si>
  <si>
    <t>18:12</t>
  </si>
  <si>
    <t>22:45</t>
  </si>
  <si>
    <t>Aeromexico · Vuelo 188</t>
  </si>
  <si>
    <t>21:40</t>
  </si>
  <si>
    <t>00:40</t>
  </si>
  <si>
    <t>Aeromexico · Vuelo 323</t>
  </si>
  <si>
    <t>21:52</t>
  </si>
  <si>
    <t>23:40</t>
  </si>
  <si>
    <t>FLORENCIA | COTIZACIÓN AÉREA</t>
  </si>
  <si>
    <t>FLORENCIA | ITINERARIO FÁCIL</t>
  </si>
  <si>
    <t>Aeromexico · Vuelo 537</t>
  </si>
  <si>
    <t>15:19</t>
  </si>
  <si>
    <t>Air France · Vuelo 179</t>
  </si>
  <si>
    <t>19:15</t>
  </si>
  <si>
    <t>14:10</t>
  </si>
  <si>
    <t>París → Florencia</t>
  </si>
  <si>
    <t>Air France · Vuelo 1666</t>
  </si>
  <si>
    <t>15:25</t>
  </si>
  <si>
    <t>Florencia → París</t>
  </si>
  <si>
    <t>Air France · Vuelo 1467</t>
  </si>
  <si>
    <t>13:05</t>
  </si>
  <si>
    <t>14:55</t>
  </si>
  <si>
    <t>03 may 2026 — REVISAR FECHA</t>
  </si>
  <si>
    <t>Air France · Vuelo 174</t>
  </si>
  <si>
    <t>15:55</t>
  </si>
  <si>
    <t>19:50</t>
  </si>
  <si>
    <t>Aeromexico · Vuelo 564</t>
  </si>
  <si>
    <t>Aeromexico · Vuelo 118</t>
  </si>
  <si>
    <t>14:41</t>
  </si>
  <si>
    <t>Aeromexico · Vuelo 964</t>
  </si>
  <si>
    <t>23:59</t>
  </si>
  <si>
    <t>08 Agosto 2027— REVISAR FECHA</t>
  </si>
  <si>
    <t>09 Agosto 2027 — REVISAR FECHA</t>
  </si>
  <si>
    <t>08 Agosto 2027 — REVISAR FECHA</t>
  </si>
  <si>
    <t>08 Aug 2026 — REVISAR FECHA</t>
  </si>
  <si>
    <t>07 Aug 2027 — REVISAR FECHA</t>
  </si>
  <si>
    <t>08 Aug 2027 — REVISAR FECHA</t>
  </si>
  <si>
    <t>09 Aug 2027 — REVISAR FECHA</t>
  </si>
  <si>
    <t>Pantalla led de 3x4m, incluyendo configuración, decodificadores, procesadores y estrado a .60 m. de altura</t>
  </si>
  <si>
    <t>Planta de luz</t>
  </si>
  <si>
    <t>Personal técnico, de montaje y transportación.</t>
  </si>
  <si>
    <t>Ingenieros de sonido por día</t>
  </si>
  <si>
    <t>Inenieros de iluminación por día</t>
  </si>
  <si>
    <t>Operadores de video por día</t>
  </si>
  <si>
    <t>Técnicos para instalación y desinstalación pantalla LED</t>
  </si>
  <si>
    <t>Personal de instalación y desinstalación equipo audiovisual</t>
  </si>
  <si>
    <t>Montadores carga y descarga del equipo general</t>
  </si>
  <si>
    <t>Equipo de transportación</t>
  </si>
  <si>
    <t>AÉREOS MN</t>
  </si>
  <si>
    <t>Viáticos</t>
  </si>
  <si>
    <t>Boletos de avión</t>
  </si>
  <si>
    <t>Regalo de bienvenida Incluye: Bohemia Crystal · Covered Gift Box 72 mm, caja de madera y envío</t>
  </si>
  <si>
    <t>Trivia 1 Marioneta de madera</t>
  </si>
  <si>
    <t>Trivia 2 Carpeta modrotisk de 90x90cm</t>
  </si>
  <si>
    <t>Trivia 3  Small textil piece</t>
  </si>
  <si>
    <t>Regalo comida Metraz modrotisk 80 cm</t>
  </si>
  <si>
    <t>GRAN SLAM PEPSICO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</si>
</sst>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44" formatCode="_-&quot;$&quot;* #,##0.00_-;\-&quot;$&quot;* #,##0.00_-;_-&quot;$&quot;* &quot;-&quot;??_-;_-@_-"/>
    <numFmt numFmtId="164" formatCode="_(&quot;$&quot;* #,##0.00_);_(&quot;$&quot;* \(#,##0.00\);_(&quot;$&quot;* &quot;-&quot;??_);_(@_)"/>
    <numFmt numFmtId="165" formatCode="_(* #,##0.00_);_(* \(#,##0.00\);_(* &quot;-&quot;??_);_(@_)"/>
    <numFmt numFmtId="166" formatCode="mm/dd/yyyy\ \ ddd"/>
    <numFmt numFmtId="167" formatCode="[$-409]d\-mmm;@"/>
    <numFmt numFmtId="168" formatCode="&quot;$&quot;#,##0.00"/>
    <numFmt numFmtId="169" formatCode="[$$-409]#,##0"/>
    <numFmt numFmtId="170" formatCode="[$-F800]dddd\,\ mmmm\ dd\,\ yyyy"/>
    <numFmt numFmtId="171" formatCode="yyyy\-mm\-dd;@"/>
    <numFmt numFmtId="174" formatCode="\$#,##0.00;[Red]\(\$#,##0.00\);\-"/>
    <numFmt numFmtId="175" formatCode="0.00;[Red]\(0.00\);\-"/>
    <numFmt numFmtId="176" formatCode="\$#,##0;[Red]\(\$#,##0\);\-"/>
  </numFmts>
  <fonts count="64">
    <font>
      <sz val="12"/>
      <color theme="1"/>
      <name val="Calibri"/>
      <family val="2"/>
      <scheme val="minor"/>
    </font>
    <font>
      <sz val="11"/>
      <color theme="1"/>
      <name val="Calibri"/>
      <family val="2"/>
      <scheme val="minor"/>
    </font>
    <font>
      <b/>
      <sz val="15"/>
      <color theme="3"/>
      <name val="Calibri"/>
      <family val="2"/>
      <scheme val="minor"/>
    </font>
    <font>
      <b/>
      <sz val="12"/>
      <color theme="0"/>
      <name val="Calibri"/>
      <family val="2"/>
      <scheme val="minor"/>
    </font>
    <font>
      <b/>
      <sz val="12"/>
      <color theme="1"/>
      <name val="Calibri"/>
      <family val="2"/>
      <scheme val="minor"/>
    </font>
    <font>
      <sz val="20"/>
      <color theme="3"/>
      <name val="Calibri Light"/>
      <family val="2"/>
      <scheme val="major"/>
    </font>
    <font>
      <sz val="26"/>
      <color theme="3"/>
      <name val="Calibri Light"/>
      <family val="2"/>
      <scheme val="major"/>
    </font>
    <font>
      <b/>
      <sz val="14"/>
      <name val="Calibri"/>
      <family val="2"/>
      <scheme val="minor"/>
    </font>
    <font>
      <b/>
      <sz val="14"/>
      <color theme="0"/>
      <name val="Calibri"/>
      <family val="2"/>
      <scheme val="minor"/>
    </font>
    <font>
      <b/>
      <sz val="16"/>
      <color rgb="FFFF0000"/>
      <name val="Calibri"/>
      <family val="2"/>
      <scheme val="minor"/>
    </font>
    <font>
      <sz val="14"/>
      <color rgb="FFFF0000"/>
      <name val="Calibri"/>
      <family val="2"/>
      <scheme val="minor"/>
    </font>
    <font>
      <sz val="10"/>
      <name val="Arial"/>
      <family val="2"/>
    </font>
    <font>
      <b/>
      <sz val="12"/>
      <color theme="3"/>
      <name val="Calibri"/>
      <family val="2"/>
      <scheme val="minor"/>
    </font>
    <font>
      <sz val="12"/>
      <color theme="3"/>
      <name val="Calibri"/>
      <family val="2"/>
      <scheme val="minor"/>
    </font>
    <font>
      <sz val="12"/>
      <color theme="1"/>
      <name val="Calibri"/>
      <family val="2"/>
      <scheme val="minor"/>
    </font>
    <font>
      <b/>
      <sz val="14"/>
      <color theme="2" tint="-0.749992370372631"/>
      <name val="Arial Unicode MS"/>
      <family val="2"/>
    </font>
    <font>
      <b/>
      <sz val="11"/>
      <color theme="0"/>
      <name val="Arial"/>
      <family val="2"/>
    </font>
    <font>
      <b/>
      <sz val="22"/>
      <color theme="3"/>
      <name val="Calibri Light"/>
      <family val="2"/>
      <scheme val="major"/>
    </font>
    <font>
      <sz val="12"/>
      <name val="Calibri"/>
      <family val="2"/>
      <scheme val="minor"/>
    </font>
    <font>
      <sz val="14"/>
      <color theme="0"/>
      <name val="Arial"/>
      <family val="2"/>
    </font>
    <font>
      <b/>
      <sz val="12"/>
      <name val="Calibri"/>
      <family val="2"/>
      <scheme val="minor"/>
    </font>
    <font>
      <sz val="10"/>
      <color theme="3"/>
      <name val="Calibri"/>
      <family val="2"/>
      <scheme val="minor"/>
    </font>
    <font>
      <sz val="12"/>
      <color theme="0"/>
      <name val="Calibri"/>
      <family val="2"/>
      <scheme val="minor"/>
    </font>
    <font>
      <b/>
      <sz val="12"/>
      <color rgb="FF000000"/>
      <name val="Calibri"/>
      <family val="2"/>
      <scheme val="minor"/>
    </font>
    <font>
      <b/>
      <sz val="12"/>
      <color rgb="FF000000"/>
      <name val="Calibri"/>
      <family val="2"/>
    </font>
    <font>
      <sz val="12"/>
      <color rgb="FF000000"/>
      <name val="Calibri"/>
      <family val="2"/>
    </font>
    <font>
      <sz val="12"/>
      <color rgb="FF000000"/>
      <name val="Calibri"/>
      <family val="2"/>
      <scheme val="minor"/>
    </font>
    <font>
      <i/>
      <sz val="12"/>
      <color theme="1"/>
      <name val="Calibri"/>
      <family val="2"/>
      <scheme val="minor"/>
    </font>
    <font>
      <sz val="8"/>
      <name val="Calibri"/>
      <family val="2"/>
      <scheme val="minor"/>
    </font>
    <font>
      <sz val="11"/>
      <name val="Segoe UI"/>
      <family val="2"/>
    </font>
    <font>
      <b/>
      <sz val="11"/>
      <name val="Segoe UI"/>
      <family val="2"/>
    </font>
    <font>
      <i/>
      <sz val="12"/>
      <name val="Calibri"/>
      <family val="2"/>
      <scheme val="minor"/>
    </font>
    <font>
      <sz val="10"/>
      <color theme="3"/>
      <name val="Calibri"/>
      <family val="2"/>
      <scheme val="minor"/>
    </font>
    <font>
      <b/>
      <i/>
      <sz val="12"/>
      <color rgb="FF000000"/>
      <name val="Calibri"/>
      <family val="2"/>
      <scheme val="minor"/>
    </font>
    <font>
      <b/>
      <i/>
      <sz val="12"/>
      <color rgb="FF000000"/>
      <name val="Calibri"/>
      <family val="2"/>
    </font>
    <font>
      <sz val="12"/>
      <color theme="1"/>
      <name val="Calibri"/>
      <family val="2"/>
    </font>
    <font>
      <b/>
      <sz val="10"/>
      <color rgb="FFFFFFFF"/>
      <name val="Calibri"/>
      <family val="2"/>
    </font>
    <font>
      <b/>
      <sz val="10"/>
      <color rgb="FF000000"/>
      <name val="Calibri"/>
      <family val="2"/>
    </font>
    <font>
      <sz val="10"/>
      <color rgb="FF000000"/>
      <name val="Calibri"/>
      <family val="2"/>
    </font>
    <font>
      <b/>
      <sz val="16"/>
      <color rgb="FFFF0000"/>
      <name val="Calibri"/>
      <family val="2"/>
    </font>
    <font>
      <sz val="14"/>
      <color rgb="FFFF0000"/>
      <name val="Calibri"/>
      <family val="2"/>
    </font>
    <font>
      <b/>
      <sz val="14"/>
      <name val="Calibri"/>
      <family val="2"/>
    </font>
    <font>
      <b/>
      <sz val="14"/>
      <color theme="2" tint="-0.749961851863155"/>
      <name val="Arial Unicode MS"/>
    </font>
    <font>
      <b/>
      <sz val="15"/>
      <color theme="3"/>
      <name val="Calibri"/>
      <family val="2"/>
    </font>
    <font>
      <sz val="20"/>
      <color theme="3"/>
      <name val="Calibri Light"/>
      <family val="2"/>
    </font>
    <font>
      <b/>
      <sz val="22"/>
      <color theme="3"/>
      <name val="Calibri Light"/>
      <family val="2"/>
    </font>
    <font>
      <sz val="26"/>
      <color theme="3"/>
      <name val="Calibri Light"/>
      <family val="2"/>
    </font>
    <font>
      <b/>
      <sz val="12"/>
      <color theme="1"/>
      <name val="Calibri"/>
      <family val="2"/>
    </font>
    <font>
      <b/>
      <sz val="12"/>
      <color theme="3"/>
      <name val="Calibri"/>
      <family val="2"/>
    </font>
    <font>
      <sz val="11"/>
      <name val="Carlito"/>
    </font>
    <font>
      <b/>
      <sz val="21"/>
      <color rgb="FFFFFFFF"/>
      <name val="Carlito"/>
    </font>
    <font>
      <b/>
      <sz val="11"/>
      <color rgb="FF17365D"/>
      <name val="Carlito"/>
    </font>
    <font>
      <b/>
      <sz val="11"/>
      <color rgb="FFFFFFFF"/>
      <name val="Carlito"/>
    </font>
    <font>
      <b/>
      <sz val="13"/>
      <color rgb="FFFFFFFF"/>
      <name val="Carlito"/>
    </font>
    <font>
      <b/>
      <sz val="11"/>
      <color rgb="FF595959"/>
      <name val="Carlito"/>
    </font>
    <font>
      <b/>
      <sz val="16"/>
      <color rgb="FF17365D"/>
      <name val="Carlito"/>
    </font>
    <font>
      <b/>
      <sz val="15"/>
      <color rgb="FF548235"/>
      <name val="Carlito"/>
    </font>
    <font>
      <b/>
      <sz val="15"/>
      <color rgb="FF17365D"/>
      <name val="Carlito"/>
    </font>
    <font>
      <b/>
      <sz val="11"/>
      <color rgb="FF7F6000"/>
      <name val="Carlito"/>
    </font>
    <font>
      <b/>
      <sz val="11"/>
      <color rgb="FF548235"/>
      <name val="Carlito"/>
    </font>
    <font>
      <sz val="11"/>
      <color rgb="FF17365D"/>
      <name val="Carlito"/>
    </font>
    <font>
      <sz val="11"/>
      <color rgb="FF000000"/>
      <name val="Carlito"/>
    </font>
    <font>
      <sz val="12"/>
      <color theme="0"/>
      <name val="Calibri"/>
      <family val="2"/>
    </font>
    <font>
      <b/>
      <sz val="10"/>
      <color theme="3"/>
      <name val="Calibri"/>
      <family val="2"/>
      <scheme val="minor"/>
    </font>
  </fonts>
  <fills count="26">
    <fill>
      <patternFill patternType="none"/>
    </fill>
    <fill>
      <patternFill patternType="gray125"/>
    </fill>
    <fill>
      <patternFill patternType="solid">
        <fgColor theme="1" tint="0.34998626667073579"/>
        <bgColor indexed="64"/>
      </patternFill>
    </fill>
    <fill>
      <patternFill patternType="solid">
        <fgColor theme="4" tint="-0.499984740745262"/>
        <bgColor indexed="64"/>
      </patternFill>
    </fill>
    <fill>
      <patternFill patternType="solid">
        <fgColor theme="4" tint="-0.249977111117893"/>
        <bgColor indexed="64"/>
      </patternFill>
    </fill>
    <fill>
      <patternFill patternType="solid">
        <fgColor theme="0"/>
        <bgColor indexed="64"/>
      </patternFill>
    </fill>
    <fill>
      <patternFill patternType="solid">
        <fgColor rgb="FF006699"/>
        <bgColor indexed="64"/>
      </patternFill>
    </fill>
    <fill>
      <patternFill patternType="solid">
        <fgColor theme="4" tint="0.79998168889431442"/>
        <bgColor theme="4" tint="0.79998168889431442"/>
      </patternFill>
    </fill>
    <fill>
      <patternFill patternType="solid">
        <fgColor theme="4" tint="0.79998168889431442"/>
        <bgColor indexed="64"/>
      </patternFill>
    </fill>
    <fill>
      <patternFill patternType="solid">
        <fgColor theme="0"/>
        <bgColor theme="4" tint="0.79998168889431442"/>
      </patternFill>
    </fill>
    <fill>
      <patternFill patternType="solid">
        <fgColor theme="4" tint="0.79998168889431442"/>
        <bgColor rgb="FFFFFF00"/>
      </patternFill>
    </fill>
    <fill>
      <patternFill patternType="solid">
        <fgColor theme="0"/>
      </patternFill>
    </fill>
    <fill>
      <patternFill patternType="solid">
        <fgColor rgb="FF006699"/>
      </patternFill>
    </fill>
    <fill>
      <patternFill patternType="solid">
        <fgColor theme="1" tint="0.34998626667073579"/>
        <bgColor indexed="65"/>
      </patternFill>
    </fill>
    <fill>
      <patternFill patternType="solid">
        <fgColor rgb="FF2F75B5"/>
      </patternFill>
    </fill>
    <fill>
      <patternFill patternType="solid">
        <fgColor rgb="FFEAF2F8"/>
      </patternFill>
    </fill>
    <fill>
      <patternFill patternType="solid">
        <fgColor rgb="FF17365D"/>
      </patternFill>
    </fill>
    <fill>
      <patternFill patternType="solid">
        <fgColor rgb="FFDDEBF7"/>
      </patternFill>
    </fill>
    <fill>
      <patternFill patternType="solid">
        <fgColor rgb="FF008C95"/>
      </patternFill>
    </fill>
    <fill>
      <patternFill patternType="solid">
        <fgColor rgb="FF548235"/>
      </patternFill>
    </fill>
    <fill>
      <patternFill patternType="solid">
        <fgColor rgb="FFF3F4F6"/>
      </patternFill>
    </fill>
    <fill>
      <patternFill patternType="solid">
        <fgColor rgb="FFFFFFFF"/>
      </patternFill>
    </fill>
    <fill>
      <patternFill patternType="solid">
        <fgColor rgb="FFE2F0D9"/>
      </patternFill>
    </fill>
    <fill>
      <patternFill patternType="solid">
        <fgColor rgb="FFFFF2CC"/>
      </patternFill>
    </fill>
    <fill>
      <patternFill patternType="solid">
        <fgColor rgb="FFEAF3F8"/>
      </patternFill>
    </fill>
    <fill>
      <patternFill patternType="solid">
        <fgColor rgb="FFE7E6E6"/>
      </patternFill>
    </fill>
  </fills>
  <borders count="28">
    <border>
      <left/>
      <right/>
      <top/>
      <bottom/>
      <diagonal/>
    </border>
    <border>
      <left/>
      <right/>
      <top/>
      <bottom style="thick">
        <color theme="4"/>
      </bottom>
      <diagonal/>
    </border>
    <border>
      <left/>
      <right/>
      <top style="thin">
        <color theme="4"/>
      </top>
      <bottom style="double">
        <color theme="4"/>
      </bottom>
      <diagonal/>
    </border>
    <border>
      <left style="thin">
        <color auto="1"/>
      </left>
      <right style="thin">
        <color auto="1"/>
      </right>
      <top style="thin">
        <color auto="1"/>
      </top>
      <bottom style="thin">
        <color auto="1"/>
      </bottom>
      <diagonal/>
    </border>
    <border>
      <left/>
      <right/>
      <top/>
      <bottom style="medium">
        <color theme="0"/>
      </bottom>
      <diagonal/>
    </border>
    <border>
      <left/>
      <right/>
      <top style="medium">
        <color theme="0"/>
      </top>
      <bottom style="medium">
        <color theme="0"/>
      </bottom>
      <diagonal/>
    </border>
    <border>
      <left/>
      <right/>
      <top style="medium">
        <color theme="0"/>
      </top>
      <bottom/>
      <diagonal/>
    </border>
    <border>
      <left style="thin">
        <color theme="4" tint="-0.24994659260841701"/>
      </left>
      <right style="thin">
        <color theme="4" tint="-0.24994659260841701"/>
      </right>
      <top style="thin">
        <color theme="4" tint="-0.24994659260841701"/>
      </top>
      <bottom style="thin">
        <color theme="4" tint="-0.24994659260841701"/>
      </bottom>
      <diagonal/>
    </border>
    <border>
      <left style="hair">
        <color auto="1"/>
      </left>
      <right style="hair">
        <color auto="1"/>
      </right>
      <top style="hair">
        <color auto="1"/>
      </top>
      <bottom style="hair">
        <color auto="1"/>
      </bottom>
      <diagonal/>
    </border>
    <border>
      <left style="thin">
        <color theme="4"/>
      </left>
      <right style="thin">
        <color theme="4"/>
      </right>
      <top style="thin">
        <color theme="4"/>
      </top>
      <bottom style="thin">
        <color theme="4"/>
      </bottom>
      <diagonal/>
    </border>
    <border>
      <left/>
      <right/>
      <top/>
      <bottom style="double">
        <color rgb="FF000000"/>
      </bottom>
      <diagonal/>
    </border>
    <border>
      <left style="thin">
        <color theme="4"/>
      </left>
      <right/>
      <top style="thin">
        <color theme="4"/>
      </top>
      <bottom style="thin">
        <color theme="4"/>
      </bottom>
      <diagonal/>
    </border>
    <border>
      <left/>
      <right/>
      <top style="thin">
        <color theme="4"/>
      </top>
      <bottom style="thin">
        <color theme="4"/>
      </bottom>
      <diagonal/>
    </border>
    <border>
      <left/>
      <right style="thin">
        <color theme="4"/>
      </right>
      <top style="thin">
        <color theme="4"/>
      </top>
      <bottom style="thin">
        <color theme="4"/>
      </bottom>
      <diagonal/>
    </border>
    <border>
      <left style="thin">
        <color theme="4"/>
      </left>
      <right style="thin">
        <color theme="4"/>
      </right>
      <top style="thin">
        <color theme="4"/>
      </top>
      <bottom style="medium">
        <color theme="4"/>
      </bottom>
      <diagonal/>
    </border>
    <border>
      <left/>
      <right/>
      <top style="thin">
        <color theme="3"/>
      </top>
      <bottom style="double">
        <color rgb="FF000000"/>
      </bottom>
      <diagonal/>
    </border>
    <border>
      <left style="thin">
        <color theme="4"/>
      </left>
      <right style="thin">
        <color theme="4"/>
      </right>
      <top style="thin">
        <color theme="4"/>
      </top>
      <bottom style="double">
        <color rgb="FF000000"/>
      </bottom>
      <diagonal/>
    </border>
    <border>
      <left style="thin">
        <color theme="4"/>
      </left>
      <right style="thin">
        <color theme="4"/>
      </right>
      <top style="thin">
        <color theme="3"/>
      </top>
      <bottom style="double">
        <color rgb="FF000000"/>
      </bottom>
      <diagonal/>
    </border>
    <border>
      <left style="thin">
        <color theme="4" tint="-0.24994659260841701"/>
      </left>
      <right/>
      <top style="thin">
        <color theme="4" tint="-0.24994659260841701"/>
      </top>
      <bottom style="thin">
        <color theme="4" tint="-0.24994659260841701"/>
      </bottom>
      <diagonal/>
    </border>
    <border>
      <left/>
      <right style="thin">
        <color theme="4" tint="-0.24994659260841701"/>
      </right>
      <top style="thin">
        <color theme="4" tint="-0.24994659260841701"/>
      </top>
      <bottom style="thin">
        <color theme="4" tint="-0.24994659260841701"/>
      </bottom>
      <diagonal/>
    </border>
    <border>
      <left/>
      <right/>
      <top/>
      <bottom style="thin">
        <color rgb="FF000000"/>
      </bottom>
      <diagonal/>
    </border>
    <border>
      <left style="thin">
        <color theme="4" tint="-0.24994659260841701"/>
      </left>
      <right style="thin">
        <color theme="4" tint="-0.24994659260841701"/>
      </right>
      <top style="thin">
        <color theme="4" tint="-0.24994659260841701"/>
      </top>
      <bottom style="thin">
        <color rgb="FF000000"/>
      </bottom>
      <diagonal/>
    </border>
    <border>
      <left style="thin">
        <color rgb="FF5B9BD5"/>
      </left>
      <right/>
      <top style="thin">
        <color rgb="FF5B9BD5"/>
      </top>
      <bottom style="thin">
        <color rgb="FF5B9BD5"/>
      </bottom>
      <diagonal/>
    </border>
    <border>
      <left/>
      <right/>
      <top style="thin">
        <color rgb="FF5B9BD5"/>
      </top>
      <bottom style="thin">
        <color rgb="FF5B9BD5"/>
      </bottom>
      <diagonal/>
    </border>
    <border>
      <left/>
      <right style="thin">
        <color rgb="FF5B9BD5"/>
      </right>
      <top style="thin">
        <color rgb="FF5B9BD5"/>
      </top>
      <bottom style="thin">
        <color rgb="FF5B9BD5"/>
      </bottom>
      <diagonal/>
    </border>
    <border>
      <left style="thin">
        <color theme="4" tint="-0.24994659260841701"/>
      </left>
      <right style="thin">
        <color theme="4" tint="-0.24994659260841701"/>
      </right>
      <top style="thin">
        <color rgb="FF5B9BD5"/>
      </top>
      <bottom style="thin">
        <color rgb="FF5B9BD5"/>
      </bottom>
      <diagonal/>
    </border>
    <border>
      <left style="thin">
        <color theme="4" tint="-0.24994659260841701"/>
      </left>
      <right style="thin">
        <color rgb="FF5B9BD5"/>
      </right>
      <top style="thin">
        <color rgb="FF5B9BD5"/>
      </top>
      <bottom style="thin">
        <color rgb="FF5B9BD5"/>
      </bottom>
      <diagonal/>
    </border>
    <border>
      <left style="thin">
        <color theme="4" tint="-0.24994659260841701"/>
      </left>
      <right style="thin">
        <color theme="4" tint="-0.24994659260841701"/>
      </right>
      <top style="thin">
        <color theme="4" tint="-0.24994659260841701"/>
      </top>
      <bottom/>
      <diagonal/>
    </border>
  </borders>
  <cellStyleXfs count="21">
    <xf numFmtId="0" fontId="0" fillId="0" borderId="0"/>
    <xf numFmtId="0" fontId="2" fillId="0" borderId="1" applyNumberFormat="0" applyFill="0" applyAlignment="0" applyProtection="0"/>
    <xf numFmtId="0" fontId="4" fillId="0" borderId="2" applyNumberFormat="0" applyFill="0" applyAlignment="0" applyProtection="0"/>
    <xf numFmtId="166" fontId="7" fillId="2" borderId="3" applyBorder="0" applyAlignment="0" applyProtection="0">
      <alignment horizontal="center" vertical="center"/>
    </xf>
    <xf numFmtId="164" fontId="11" fillId="0" borderId="0" applyFont="0" applyFill="0" applyBorder="0" applyAlignment="0" applyProtection="0"/>
    <xf numFmtId="165" fontId="14" fillId="0" borderId="0" applyFont="0" applyFill="0" applyBorder="0" applyAlignment="0" applyProtection="0"/>
    <xf numFmtId="44" fontId="14" fillId="0" borderId="0" applyFont="0" applyFill="0" applyBorder="0" applyAlignment="0" applyProtection="0"/>
    <xf numFmtId="0" fontId="1" fillId="0" borderId="0"/>
    <xf numFmtId="0" fontId="1" fillId="0" borderId="0"/>
    <xf numFmtId="0" fontId="1" fillId="0" borderId="0"/>
    <xf numFmtId="44" fontId="1" fillId="0" borderId="0" applyFont="0" applyFill="0" applyBorder="0" applyAlignment="0" applyProtection="0"/>
    <xf numFmtId="0" fontId="11" fillId="0" borderId="0"/>
    <xf numFmtId="0" fontId="35" fillId="0" borderId="0"/>
    <xf numFmtId="165" fontId="35" fillId="0" borderId="0" applyFont="0" applyFill="0" applyBorder="0" applyAlignment="0" applyProtection="0"/>
    <xf numFmtId="0" fontId="43" fillId="0" borderId="1" applyNumberFormat="0" applyFill="0" applyAlignment="0" applyProtection="0"/>
    <xf numFmtId="44" fontId="35" fillId="0" borderId="0" applyFont="0" applyFill="0" applyBorder="0" applyAlignment="0" applyProtection="0"/>
    <xf numFmtId="166" fontId="41" fillId="13" borderId="3" applyBorder="0" applyAlignment="0" applyProtection="0">
      <alignment horizontal="center" vertical="center"/>
    </xf>
    <xf numFmtId="0" fontId="47" fillId="0" borderId="2" applyNumberFormat="0" applyFill="0" applyAlignment="0" applyProtection="0"/>
    <xf numFmtId="44" fontId="35" fillId="0" borderId="0" applyFont="0" applyFill="0" applyBorder="0" applyAlignment="0" applyProtection="0"/>
    <xf numFmtId="164" fontId="11" fillId="0" borderId="0" applyFont="0" applyFill="0" applyBorder="0" applyAlignment="0" applyProtection="0"/>
    <xf numFmtId="0" fontId="49" fillId="0" borderId="0"/>
  </cellStyleXfs>
  <cellXfs count="365">
    <xf numFmtId="0" fontId="0" fillId="0" borderId="0" xfId="0"/>
    <xf numFmtId="0" fontId="0" fillId="0" borderId="0" xfId="0" applyAlignment="1">
      <alignment horizontal="left" vertical="center"/>
    </xf>
    <xf numFmtId="166" fontId="3" fillId="4" borderId="0" xfId="3" applyFont="1" applyFill="1" applyBorder="1" applyAlignment="1">
      <alignment horizontal="center" vertical="center" wrapText="1"/>
    </xf>
    <xf numFmtId="0" fontId="0" fillId="0" borderId="0" xfId="0" applyAlignment="1">
      <alignment horizontal="center" vertical="center"/>
    </xf>
    <xf numFmtId="16" fontId="3" fillId="4" borderId="0" xfId="3" applyNumberFormat="1" applyFont="1" applyFill="1" applyBorder="1" applyAlignment="1">
      <alignment horizontal="left" vertical="center"/>
    </xf>
    <xf numFmtId="166" fontId="3" fillId="4" borderId="0" xfId="3" applyFont="1" applyFill="1" applyBorder="1" applyAlignment="1">
      <alignment horizontal="left" vertical="center"/>
    </xf>
    <xf numFmtId="0" fontId="9" fillId="0" borderId="0" xfId="0" applyFont="1" applyAlignment="1">
      <alignment horizontal="left" vertical="center"/>
    </xf>
    <xf numFmtId="0" fontId="0" fillId="5" borderId="0" xfId="0" applyFill="1" applyAlignment="1">
      <alignment horizontal="left" vertical="center"/>
    </xf>
    <xf numFmtId="166" fontId="8" fillId="3" borderId="0" xfId="3" applyFont="1" applyFill="1" applyBorder="1" applyAlignment="1">
      <alignment horizontal="center" vertical="center" wrapText="1"/>
    </xf>
    <xf numFmtId="164" fontId="16" fillId="5" borderId="0" xfId="4" applyFont="1" applyFill="1" applyBorder="1" applyAlignment="1" applyProtection="1">
      <alignment horizontal="left" vertical="center"/>
      <protection locked="0"/>
    </xf>
    <xf numFmtId="164" fontId="16" fillId="6" borderId="3" xfId="4" applyFont="1" applyFill="1" applyBorder="1" applyAlignment="1" applyProtection="1">
      <alignment horizontal="left" vertical="center"/>
      <protection locked="0"/>
    </xf>
    <xf numFmtId="0" fontId="4" fillId="0" borderId="0" xfId="0" applyFont="1" applyAlignment="1">
      <alignment horizontal="left" vertical="center"/>
    </xf>
    <xf numFmtId="167" fontId="12" fillId="0" borderId="0" xfId="0" applyNumberFormat="1" applyFont="1" applyAlignment="1">
      <alignment horizontal="center" vertical="center" wrapText="1"/>
    </xf>
    <xf numFmtId="169" fontId="19" fillId="6" borderId="4" xfId="5" applyNumberFormat="1" applyFont="1" applyFill="1" applyBorder="1" applyAlignment="1">
      <alignment horizontal="left" vertical="center"/>
    </xf>
    <xf numFmtId="169" fontId="19" fillId="6" borderId="5" xfId="5" applyNumberFormat="1" applyFont="1" applyFill="1" applyBorder="1" applyAlignment="1">
      <alignment horizontal="left" vertical="center"/>
    </xf>
    <xf numFmtId="0" fontId="5" fillId="0" borderId="0" xfId="1" applyFont="1" applyBorder="1" applyAlignment="1">
      <alignment horizontal="left" vertical="center"/>
    </xf>
    <xf numFmtId="0" fontId="17" fillId="0" borderId="0" xfId="1" applyFont="1" applyBorder="1" applyAlignment="1">
      <alignment horizontal="left" vertical="center"/>
    </xf>
    <xf numFmtId="0" fontId="6" fillId="0" borderId="0" xfId="1" applyFont="1" applyBorder="1" applyAlignment="1">
      <alignment horizontal="left" vertical="center"/>
    </xf>
    <xf numFmtId="0" fontId="10" fillId="0" borderId="0" xfId="0" applyFont="1" applyAlignment="1">
      <alignment horizontal="left" vertical="center"/>
    </xf>
    <xf numFmtId="168" fontId="4" fillId="0" borderId="3" xfId="0" applyNumberFormat="1" applyFont="1" applyBorder="1" applyAlignment="1">
      <alignment horizontal="right" vertical="center"/>
    </xf>
    <xf numFmtId="0" fontId="7" fillId="0" borderId="0" xfId="0" applyFont="1" applyAlignment="1">
      <alignment horizontal="right" vertical="center"/>
    </xf>
    <xf numFmtId="0" fontId="3" fillId="6" borderId="0" xfId="0" applyFont="1" applyFill="1" applyAlignment="1">
      <alignment horizontal="left" vertical="center"/>
    </xf>
    <xf numFmtId="1" fontId="18" fillId="0" borderId="7" xfId="0" applyNumberFormat="1" applyFont="1" applyBorder="1" applyAlignment="1">
      <alignment horizontal="center" vertical="center"/>
    </xf>
    <xf numFmtId="168" fontId="12" fillId="0" borderId="7" xfId="0" applyNumberFormat="1" applyFont="1" applyBorder="1" applyAlignment="1">
      <alignment horizontal="center" vertical="center"/>
    </xf>
    <xf numFmtId="168" fontId="14" fillId="0" borderId="7" xfId="2" applyNumberFormat="1" applyFont="1" applyFill="1" applyBorder="1" applyAlignment="1">
      <alignment horizontal="left" vertical="center" wrapText="1"/>
    </xf>
    <xf numFmtId="168" fontId="14" fillId="0" borderId="7" xfId="2" applyNumberFormat="1" applyFont="1" applyFill="1" applyBorder="1" applyAlignment="1">
      <alignment horizontal="center" vertical="center"/>
    </xf>
    <xf numFmtId="16" fontId="8" fillId="3" borderId="0" xfId="3" applyNumberFormat="1" applyFont="1" applyFill="1" applyBorder="1" applyAlignment="1">
      <alignment horizontal="center" vertical="center"/>
    </xf>
    <xf numFmtId="166" fontId="8" fillId="3" borderId="0" xfId="3" applyFont="1" applyFill="1" applyBorder="1" applyAlignment="1">
      <alignment horizontal="center" vertical="center"/>
    </xf>
    <xf numFmtId="167" fontId="12" fillId="0" borderId="0" xfId="0" applyNumberFormat="1" applyFont="1" applyAlignment="1">
      <alignment horizontal="left" vertical="center" wrapText="1"/>
    </xf>
    <xf numFmtId="1" fontId="20" fillId="0" borderId="7" xfId="0" applyNumberFormat="1" applyFont="1" applyBorder="1" applyAlignment="1">
      <alignment horizontal="center" vertical="center"/>
    </xf>
    <xf numFmtId="0" fontId="0" fillId="0" borderId="8" xfId="0" applyBorder="1" applyAlignment="1">
      <alignment vertical="center"/>
    </xf>
    <xf numFmtId="168" fontId="0" fillId="0" borderId="7" xfId="2" applyNumberFormat="1" applyFont="1" applyFill="1" applyBorder="1" applyAlignment="1">
      <alignment horizontal="left" vertical="center" wrapText="1"/>
    </xf>
    <xf numFmtId="44" fontId="0" fillId="0" borderId="0" xfId="6" applyFont="1" applyAlignment="1">
      <alignment horizontal="left" vertical="center"/>
    </xf>
    <xf numFmtId="3" fontId="4" fillId="0" borderId="7" xfId="0" applyNumberFormat="1" applyFont="1" applyBorder="1" applyAlignment="1">
      <alignment horizontal="center" vertical="center"/>
    </xf>
    <xf numFmtId="168" fontId="12" fillId="0" borderId="7" xfId="6" applyNumberFormat="1" applyFont="1" applyFill="1" applyBorder="1" applyAlignment="1">
      <alignment horizontal="center" vertical="center"/>
    </xf>
    <xf numFmtId="168" fontId="0" fillId="0" borderId="0" xfId="2" applyNumberFormat="1" applyFont="1" applyFill="1" applyBorder="1" applyAlignment="1">
      <alignment horizontal="left" vertical="center" wrapText="1"/>
    </xf>
    <xf numFmtId="166" fontId="22" fillId="4" borderId="0" xfId="3" applyFont="1" applyFill="1" applyBorder="1" applyAlignment="1">
      <alignment horizontal="center" vertical="center" wrapText="1"/>
    </xf>
    <xf numFmtId="2" fontId="0" fillId="0" borderId="0" xfId="0" applyNumberFormat="1" applyAlignment="1">
      <alignment horizontal="left" vertical="center"/>
    </xf>
    <xf numFmtId="168" fontId="0" fillId="0" borderId="0" xfId="0" applyNumberFormat="1" applyAlignment="1">
      <alignment horizontal="left" vertical="center"/>
    </xf>
    <xf numFmtId="168" fontId="14" fillId="0" borderId="0" xfId="2" applyNumberFormat="1" applyFont="1" applyFill="1" applyBorder="1" applyAlignment="1">
      <alignment horizontal="center" vertical="center"/>
    </xf>
    <xf numFmtId="168" fontId="0" fillId="0" borderId="0" xfId="6" applyNumberFormat="1" applyFont="1" applyFill="1" applyBorder="1" applyAlignment="1">
      <alignment horizontal="center" vertical="center"/>
    </xf>
    <xf numFmtId="168" fontId="0" fillId="5" borderId="0" xfId="0" applyNumberFormat="1" applyFill="1" applyAlignment="1">
      <alignment horizontal="left" vertical="center"/>
    </xf>
    <xf numFmtId="1" fontId="20" fillId="0" borderId="0" xfId="0" applyNumberFormat="1" applyFont="1" applyAlignment="1">
      <alignment horizontal="center" vertical="center"/>
    </xf>
    <xf numFmtId="168" fontId="23" fillId="0" borderId="7" xfId="2" applyNumberFormat="1" applyFont="1" applyFill="1" applyBorder="1" applyAlignment="1">
      <alignment horizontal="left" vertical="center" wrapText="1"/>
    </xf>
    <xf numFmtId="168" fontId="14" fillId="0" borderId="0" xfId="2" applyNumberFormat="1" applyFont="1" applyFill="1" applyBorder="1" applyAlignment="1">
      <alignment horizontal="left" vertical="center" wrapText="1"/>
    </xf>
    <xf numFmtId="16" fontId="3" fillId="4" borderId="9" xfId="3" applyNumberFormat="1" applyFont="1" applyFill="1" applyBorder="1" applyAlignment="1">
      <alignment horizontal="left" vertical="center"/>
    </xf>
    <xf numFmtId="167" fontId="12" fillId="7" borderId="9" xfId="0" applyNumberFormat="1" applyFont="1" applyFill="1" applyBorder="1" applyAlignment="1">
      <alignment horizontal="left" vertical="center" wrapText="1"/>
    </xf>
    <xf numFmtId="168" fontId="0" fillId="7" borderId="7" xfId="2" applyNumberFormat="1" applyFont="1" applyFill="1" applyBorder="1" applyAlignment="1">
      <alignment horizontal="left" vertical="center" wrapText="1"/>
    </xf>
    <xf numFmtId="168" fontId="0" fillId="7" borderId="7" xfId="2" applyNumberFormat="1" applyFont="1" applyFill="1" applyBorder="1" applyAlignment="1">
      <alignment horizontal="center" vertical="center"/>
    </xf>
    <xf numFmtId="168" fontId="12" fillId="7" borderId="7" xfId="6" applyNumberFormat="1" applyFont="1" applyFill="1" applyBorder="1" applyAlignment="1">
      <alignment horizontal="center" vertical="center"/>
    </xf>
    <xf numFmtId="167" fontId="12" fillId="0" borderId="9" xfId="0" applyNumberFormat="1" applyFont="1" applyBorder="1" applyAlignment="1">
      <alignment horizontal="left" vertical="center" wrapText="1"/>
    </xf>
    <xf numFmtId="168" fontId="0" fillId="0" borderId="7" xfId="2" applyNumberFormat="1" applyFont="1" applyBorder="1" applyAlignment="1">
      <alignment horizontal="left" vertical="center" wrapText="1"/>
    </xf>
    <xf numFmtId="168" fontId="12" fillId="0" borderId="7" xfId="6" applyNumberFormat="1" applyFont="1" applyBorder="1" applyAlignment="1">
      <alignment horizontal="center" vertical="center"/>
    </xf>
    <xf numFmtId="1" fontId="18" fillId="7" borderId="7" xfId="0" applyNumberFormat="1" applyFont="1" applyFill="1" applyBorder="1" applyAlignment="1">
      <alignment horizontal="center" vertical="center"/>
    </xf>
    <xf numFmtId="3" fontId="0" fillId="7" borderId="7" xfId="0" applyNumberFormat="1" applyFill="1" applyBorder="1" applyAlignment="1">
      <alignment horizontal="center" vertical="center"/>
    </xf>
    <xf numFmtId="168" fontId="13" fillId="7" borderId="7" xfId="6" applyNumberFormat="1" applyFont="1" applyFill="1" applyBorder="1" applyAlignment="1">
      <alignment horizontal="center" vertical="center"/>
    </xf>
    <xf numFmtId="3" fontId="21" fillId="0" borderId="0" xfId="0" applyNumberFormat="1" applyFont="1" applyAlignment="1">
      <alignment horizontal="center" vertical="center"/>
    </xf>
    <xf numFmtId="1" fontId="21" fillId="0" borderId="0" xfId="6" applyNumberFormat="1" applyFont="1" applyFill="1" applyBorder="1" applyAlignment="1">
      <alignment horizontal="center" vertical="center"/>
    </xf>
    <xf numFmtId="168" fontId="21" fillId="0" borderId="0" xfId="6" applyNumberFormat="1" applyFont="1" applyFill="1" applyBorder="1" applyAlignment="1">
      <alignment horizontal="center" vertical="center"/>
    </xf>
    <xf numFmtId="167" fontId="12" fillId="5" borderId="9" xfId="0" applyNumberFormat="1" applyFont="1" applyFill="1" applyBorder="1" applyAlignment="1">
      <alignment horizontal="left" vertical="center" wrapText="1"/>
    </xf>
    <xf numFmtId="168" fontId="0" fillId="5" borderId="7" xfId="2" applyNumberFormat="1" applyFont="1" applyFill="1" applyBorder="1" applyAlignment="1">
      <alignment horizontal="left" vertical="center" wrapText="1"/>
    </xf>
    <xf numFmtId="168" fontId="0" fillId="5" borderId="7" xfId="2" applyNumberFormat="1" applyFont="1" applyFill="1" applyBorder="1" applyAlignment="1">
      <alignment horizontal="center" vertical="center"/>
    </xf>
    <xf numFmtId="1" fontId="18" fillId="5" borderId="7" xfId="0" applyNumberFormat="1" applyFont="1" applyFill="1" applyBorder="1" applyAlignment="1">
      <alignment horizontal="center" vertical="center"/>
    </xf>
    <xf numFmtId="3" fontId="0" fillId="5" borderId="7" xfId="0" applyNumberFormat="1" applyFill="1" applyBorder="1" applyAlignment="1">
      <alignment horizontal="center" vertical="center"/>
    </xf>
    <xf numFmtId="168" fontId="13" fillId="5" borderId="7" xfId="6" applyNumberFormat="1" applyFont="1" applyFill="1" applyBorder="1" applyAlignment="1">
      <alignment horizontal="center" vertical="center"/>
    </xf>
    <xf numFmtId="168" fontId="12" fillId="5" borderId="7" xfId="6" applyNumberFormat="1" applyFont="1" applyFill="1" applyBorder="1" applyAlignment="1">
      <alignment horizontal="center" vertical="center"/>
    </xf>
    <xf numFmtId="168" fontId="25" fillId="7" borderId="7" xfId="2" applyNumberFormat="1" applyFont="1" applyFill="1" applyBorder="1" applyAlignment="1">
      <alignment horizontal="left" vertical="center" wrapText="1"/>
    </xf>
    <xf numFmtId="16" fontId="8" fillId="3" borderId="14" xfId="3" applyNumberFormat="1" applyFont="1" applyFill="1" applyBorder="1" applyAlignment="1">
      <alignment horizontal="center" vertical="center"/>
    </xf>
    <xf numFmtId="166" fontId="8" fillId="3" borderId="14" xfId="3" applyFont="1" applyFill="1" applyBorder="1" applyAlignment="1">
      <alignment horizontal="center" vertical="center"/>
    </xf>
    <xf numFmtId="166" fontId="8" fillId="3" borderId="14" xfId="3" applyFont="1" applyFill="1" applyBorder="1" applyAlignment="1">
      <alignment horizontal="center" vertical="center" wrapText="1"/>
    </xf>
    <xf numFmtId="0" fontId="0" fillId="0" borderId="7" xfId="0" applyBorder="1" applyAlignment="1">
      <alignment horizontal="left" vertical="center" wrapText="1"/>
    </xf>
    <xf numFmtId="166" fontId="3" fillId="4" borderId="9" xfId="3" applyFont="1" applyFill="1" applyBorder="1" applyAlignment="1">
      <alignment horizontal="left" vertical="center"/>
    </xf>
    <xf numFmtId="166" fontId="3" fillId="4" borderId="9" xfId="3" applyFont="1" applyFill="1" applyBorder="1" applyAlignment="1">
      <alignment horizontal="center" vertical="center" wrapText="1"/>
    </xf>
    <xf numFmtId="167" fontId="12" fillId="7" borderId="9" xfId="0" applyNumberFormat="1" applyFont="1" applyFill="1" applyBorder="1" applyAlignment="1">
      <alignment horizontal="center" vertical="center" wrapText="1"/>
    </xf>
    <xf numFmtId="0" fontId="0" fillId="7" borderId="9" xfId="0" applyFill="1" applyBorder="1" applyAlignment="1">
      <alignment horizontal="left" vertical="center" wrapText="1"/>
    </xf>
    <xf numFmtId="168" fontId="0" fillId="7" borderId="9" xfId="0" applyNumberFormat="1" applyFill="1" applyBorder="1" applyAlignment="1">
      <alignment horizontal="center" vertical="center"/>
    </xf>
    <xf numFmtId="0" fontId="0" fillId="0" borderId="9" xfId="0" applyBorder="1" applyAlignment="1">
      <alignment horizontal="left" vertical="center" wrapText="1"/>
    </xf>
    <xf numFmtId="168" fontId="0" fillId="0" borderId="9" xfId="0" applyNumberFormat="1" applyBorder="1" applyAlignment="1">
      <alignment horizontal="center" vertical="center"/>
    </xf>
    <xf numFmtId="1" fontId="20" fillId="0" borderId="9" xfId="0" applyNumberFormat="1" applyFont="1" applyBorder="1" applyAlignment="1">
      <alignment horizontal="center" vertical="center"/>
    </xf>
    <xf numFmtId="3" fontId="21" fillId="0" borderId="9" xfId="0" applyNumberFormat="1" applyFont="1" applyBorder="1" applyAlignment="1">
      <alignment horizontal="center" vertical="center"/>
    </xf>
    <xf numFmtId="1" fontId="21" fillId="0" borderId="9" xfId="0" applyNumberFormat="1" applyFont="1" applyBorder="1" applyAlignment="1">
      <alignment horizontal="center" vertical="center"/>
    </xf>
    <xf numFmtId="168" fontId="21" fillId="0" borderId="9" xfId="0" applyNumberFormat="1" applyFont="1" applyBorder="1" applyAlignment="1">
      <alignment horizontal="center" vertical="center"/>
    </xf>
    <xf numFmtId="0" fontId="4" fillId="7" borderId="7" xfId="0" applyFont="1" applyFill="1" applyBorder="1" applyAlignment="1">
      <alignment horizontal="left" vertical="center"/>
    </xf>
    <xf numFmtId="168" fontId="0" fillId="7" borderId="7" xfId="0" applyNumberFormat="1" applyFill="1" applyBorder="1" applyAlignment="1">
      <alignment horizontal="center" vertical="center"/>
    </xf>
    <xf numFmtId="168" fontId="12" fillId="7" borderId="7" xfId="0" applyNumberFormat="1" applyFont="1" applyFill="1" applyBorder="1" applyAlignment="1">
      <alignment horizontal="center" vertical="center"/>
    </xf>
    <xf numFmtId="167" fontId="12" fillId="0" borderId="9" xfId="0" applyNumberFormat="1" applyFont="1" applyBorder="1" applyAlignment="1">
      <alignment horizontal="center" vertical="center" wrapText="1"/>
    </xf>
    <xf numFmtId="168" fontId="0" fillId="0" borderId="7" xfId="0" applyNumberFormat="1" applyBorder="1" applyAlignment="1">
      <alignment horizontal="center" vertical="center"/>
    </xf>
    <xf numFmtId="3" fontId="0" fillId="0" borderId="7" xfId="0" applyNumberFormat="1" applyBorder="1" applyAlignment="1">
      <alignment horizontal="center" vertical="center"/>
    </xf>
    <xf numFmtId="0" fontId="0" fillId="7" borderId="7" xfId="0" applyFill="1" applyBorder="1" applyAlignment="1">
      <alignment horizontal="left" vertical="center" wrapText="1"/>
    </xf>
    <xf numFmtId="166" fontId="22" fillId="4" borderId="9" xfId="3" applyFont="1" applyFill="1" applyBorder="1" applyAlignment="1">
      <alignment horizontal="center" vertical="center" wrapText="1"/>
    </xf>
    <xf numFmtId="167" fontId="12" fillId="5" borderId="9" xfId="0" applyNumberFormat="1" applyFont="1" applyFill="1" applyBorder="1" applyAlignment="1">
      <alignment horizontal="center" vertical="center" wrapText="1"/>
    </xf>
    <xf numFmtId="0" fontId="0" fillId="5" borderId="9" xfId="0" applyFill="1" applyBorder="1" applyAlignment="1">
      <alignment horizontal="left" vertical="center" wrapText="1"/>
    </xf>
    <xf numFmtId="168" fontId="0" fillId="5" borderId="9" xfId="0" applyNumberFormat="1" applyFill="1" applyBorder="1" applyAlignment="1">
      <alignment horizontal="center" vertical="center"/>
    </xf>
    <xf numFmtId="1" fontId="18" fillId="5" borderId="9" xfId="0" applyNumberFormat="1" applyFont="1" applyFill="1" applyBorder="1" applyAlignment="1">
      <alignment horizontal="center" vertical="center"/>
    </xf>
    <xf numFmtId="3" fontId="0" fillId="5" borderId="9" xfId="0" applyNumberFormat="1" applyFill="1" applyBorder="1" applyAlignment="1">
      <alignment horizontal="center" vertical="center"/>
    </xf>
    <xf numFmtId="0" fontId="0" fillId="0" borderId="10" xfId="0" applyBorder="1" applyAlignment="1">
      <alignment horizontal="left" vertical="center"/>
    </xf>
    <xf numFmtId="0" fontId="4" fillId="0" borderId="10" xfId="0" applyFont="1" applyBorder="1" applyAlignment="1">
      <alignment horizontal="left" vertical="center"/>
    </xf>
    <xf numFmtId="0" fontId="0" fillId="0" borderId="10" xfId="0" applyBorder="1" applyAlignment="1">
      <alignment horizontal="center" vertical="center"/>
    </xf>
    <xf numFmtId="1" fontId="12" fillId="0" borderId="10" xfId="0" applyNumberFormat="1" applyFont="1" applyBorder="1" applyAlignment="1">
      <alignment horizontal="center" vertical="center"/>
    </xf>
    <xf numFmtId="168" fontId="4" fillId="0" borderId="15" xfId="2" applyNumberFormat="1" applyFill="1" applyBorder="1" applyAlignment="1">
      <alignment horizontal="center" vertical="center"/>
    </xf>
    <xf numFmtId="0" fontId="0" fillId="0" borderId="16" xfId="0" applyBorder="1" applyAlignment="1">
      <alignment horizontal="left" vertical="center"/>
    </xf>
    <xf numFmtId="0" fontId="4" fillId="0" borderId="16" xfId="0" applyFont="1" applyBorder="1" applyAlignment="1">
      <alignment horizontal="left" vertical="center"/>
    </xf>
    <xf numFmtId="0" fontId="0" fillId="0" borderId="16" xfId="0" applyBorder="1" applyAlignment="1">
      <alignment horizontal="center" vertical="center"/>
    </xf>
    <xf numFmtId="1" fontId="12" fillId="0" borderId="16" xfId="0" applyNumberFormat="1" applyFont="1" applyBorder="1" applyAlignment="1">
      <alignment horizontal="center" vertical="center"/>
    </xf>
    <xf numFmtId="168" fontId="4" fillId="0" borderId="17" xfId="2" applyNumberFormat="1" applyBorder="1" applyAlignment="1">
      <alignment horizontal="center" vertical="center"/>
    </xf>
    <xf numFmtId="166" fontId="3" fillId="4" borderId="0" xfId="3" applyFont="1" applyFill="1" applyBorder="1" applyAlignment="1">
      <alignment horizontal="center" vertical="center"/>
    </xf>
    <xf numFmtId="1" fontId="4" fillId="0" borderId="7" xfId="0" applyNumberFormat="1" applyFont="1" applyBorder="1" applyAlignment="1">
      <alignment horizontal="center" vertical="center"/>
    </xf>
    <xf numFmtId="167" fontId="4" fillId="0" borderId="0" xfId="0" applyNumberFormat="1" applyFont="1" applyAlignment="1">
      <alignment horizontal="left" vertical="center" wrapText="1"/>
    </xf>
    <xf numFmtId="167" fontId="4" fillId="0" borderId="0" xfId="0" applyNumberFormat="1" applyFont="1" applyAlignment="1">
      <alignment horizontal="center" vertical="center" wrapText="1"/>
    </xf>
    <xf numFmtId="168" fontId="4" fillId="0" borderId="15" xfId="2" applyNumberFormat="1" applyBorder="1" applyAlignment="1">
      <alignment horizontal="center" vertical="center"/>
    </xf>
    <xf numFmtId="49" fontId="0" fillId="0" borderId="0" xfId="0" applyNumberFormat="1" applyAlignment="1">
      <alignment horizontal="left" vertical="center"/>
    </xf>
    <xf numFmtId="1" fontId="18" fillId="8" borderId="9" xfId="0" applyNumberFormat="1" applyFont="1" applyFill="1" applyBorder="1" applyAlignment="1">
      <alignment horizontal="center" vertical="center"/>
    </xf>
    <xf numFmtId="3" fontId="0" fillId="8" borderId="9" xfId="0" applyNumberFormat="1" applyFill="1" applyBorder="1" applyAlignment="1">
      <alignment horizontal="center" vertical="center"/>
    </xf>
    <xf numFmtId="168" fontId="13" fillId="8" borderId="7" xfId="6" applyNumberFormat="1" applyFont="1" applyFill="1" applyBorder="1" applyAlignment="1">
      <alignment horizontal="center" vertical="center"/>
    </xf>
    <xf numFmtId="168" fontId="12" fillId="8" borderId="7" xfId="6" applyNumberFormat="1" applyFont="1" applyFill="1" applyBorder="1" applyAlignment="1">
      <alignment horizontal="center" vertical="center"/>
    </xf>
    <xf numFmtId="0" fontId="26" fillId="0" borderId="9" xfId="0" applyFont="1" applyBorder="1" applyAlignment="1">
      <alignment horizontal="left" vertical="center" wrapText="1"/>
    </xf>
    <xf numFmtId="167" fontId="12" fillId="9" borderId="9" xfId="0" applyNumberFormat="1" applyFont="1" applyFill="1" applyBorder="1" applyAlignment="1">
      <alignment horizontal="center" vertical="center" wrapText="1"/>
    </xf>
    <xf numFmtId="168" fontId="23" fillId="0" borderId="7" xfId="2" applyNumberFormat="1" applyFont="1" applyBorder="1" applyAlignment="1">
      <alignment horizontal="left" vertical="center" wrapText="1"/>
    </xf>
    <xf numFmtId="171" fontId="3" fillId="4" borderId="0" xfId="3" applyNumberFormat="1" applyFont="1" applyFill="1" applyBorder="1" applyAlignment="1">
      <alignment horizontal="center" vertical="center"/>
    </xf>
    <xf numFmtId="168" fontId="0" fillId="0" borderId="18" xfId="2" applyNumberFormat="1" applyFont="1" applyBorder="1" applyAlignment="1">
      <alignment horizontal="left" vertical="center" wrapText="1"/>
    </xf>
    <xf numFmtId="1" fontId="4" fillId="0" borderId="0" xfId="0" applyNumberFormat="1" applyFont="1" applyAlignment="1">
      <alignment horizontal="center" vertical="center"/>
    </xf>
    <xf numFmtId="3" fontId="4" fillId="0" borderId="0" xfId="0" applyNumberFormat="1" applyFont="1" applyAlignment="1">
      <alignment horizontal="center" vertical="center"/>
    </xf>
    <xf numFmtId="168" fontId="12" fillId="0" borderId="0" xfId="6" applyNumberFormat="1" applyFont="1" applyBorder="1" applyAlignment="1">
      <alignment horizontal="center" vertical="center"/>
    </xf>
    <xf numFmtId="3" fontId="32" fillId="0" borderId="0" xfId="0" applyNumberFormat="1" applyFont="1" applyAlignment="1">
      <alignment horizontal="center" vertical="center"/>
    </xf>
    <xf numFmtId="1" fontId="32" fillId="0" borderId="0" xfId="6" applyNumberFormat="1" applyFont="1" applyFill="1" applyBorder="1" applyAlignment="1">
      <alignment horizontal="center" vertical="center"/>
    </xf>
    <xf numFmtId="168" fontId="32" fillId="0" borderId="0" xfId="6" applyNumberFormat="1" applyFont="1" applyFill="1" applyBorder="1" applyAlignment="1">
      <alignment horizontal="center" vertical="center"/>
    </xf>
    <xf numFmtId="168" fontId="0" fillId="8" borderId="7" xfId="2" applyNumberFormat="1" applyFont="1" applyFill="1" applyBorder="1" applyAlignment="1">
      <alignment horizontal="left" vertical="center" wrapText="1"/>
    </xf>
    <xf numFmtId="0" fontId="0" fillId="0" borderId="0" xfId="0" applyAlignment="1">
      <alignment wrapText="1"/>
    </xf>
    <xf numFmtId="1" fontId="12" fillId="0" borderId="0" xfId="0" applyNumberFormat="1" applyFont="1" applyAlignment="1">
      <alignment horizontal="center" vertical="center"/>
    </xf>
    <xf numFmtId="168" fontId="26" fillId="0" borderId="18" xfId="2" applyNumberFormat="1" applyFont="1" applyBorder="1" applyAlignment="1">
      <alignment horizontal="left" vertical="center" wrapText="1"/>
    </xf>
    <xf numFmtId="168" fontId="0" fillId="0" borderId="0" xfId="2" applyNumberFormat="1" applyFont="1" applyFill="1" applyBorder="1" applyAlignment="1">
      <alignment horizontal="center" vertical="center"/>
    </xf>
    <xf numFmtId="168" fontId="23" fillId="0" borderId="18" xfId="2" applyNumberFormat="1" applyFont="1" applyBorder="1" applyAlignment="1">
      <alignment horizontal="left" vertical="center" wrapText="1"/>
    </xf>
    <xf numFmtId="168" fontId="12" fillId="0" borderId="19" xfId="6" applyNumberFormat="1" applyFont="1" applyBorder="1" applyAlignment="1">
      <alignment horizontal="center" vertical="center"/>
    </xf>
    <xf numFmtId="168" fontId="0" fillId="0" borderId="0" xfId="2" applyNumberFormat="1" applyFont="1" applyBorder="1" applyAlignment="1">
      <alignment horizontal="left" vertical="center" wrapText="1"/>
    </xf>
    <xf numFmtId="168" fontId="4" fillId="0" borderId="7" xfId="6" applyNumberFormat="1" applyFont="1" applyFill="1" applyBorder="1" applyAlignment="1">
      <alignment horizontal="center" vertical="center"/>
    </xf>
    <xf numFmtId="0" fontId="18" fillId="0" borderId="0" xfId="0" applyFont="1" applyAlignment="1">
      <alignment horizontal="left" vertical="center" wrapText="1" indent="1"/>
    </xf>
    <xf numFmtId="168" fontId="12" fillId="0" borderId="0" xfId="6" applyNumberFormat="1" applyFont="1" applyFill="1" applyBorder="1" applyAlignment="1">
      <alignment horizontal="center" vertical="center"/>
    </xf>
    <xf numFmtId="168" fontId="23" fillId="0" borderId="0" xfId="2" applyNumberFormat="1" applyFont="1" applyFill="1" applyBorder="1" applyAlignment="1">
      <alignment horizontal="left" vertical="center" wrapText="1"/>
    </xf>
    <xf numFmtId="0" fontId="29" fillId="0" borderId="0" xfId="0" applyFont="1" applyAlignment="1">
      <alignment horizontal="left" vertical="top" wrapText="1" indent="1"/>
    </xf>
    <xf numFmtId="0" fontId="20" fillId="0" borderId="0" xfId="0" applyFont="1" applyAlignment="1">
      <alignment horizontal="center" vertical="center"/>
    </xf>
    <xf numFmtId="0" fontId="29" fillId="0" borderId="0" xfId="0" applyFont="1" applyAlignment="1">
      <alignment horizontal="left" vertical="center" wrapText="1" indent="1"/>
    </xf>
    <xf numFmtId="0" fontId="30" fillId="0" borderId="0" xfId="0" applyFont="1" applyAlignment="1">
      <alignment horizontal="center" vertical="center"/>
    </xf>
    <xf numFmtId="0" fontId="18" fillId="0" borderId="0" xfId="0" applyFont="1" applyAlignment="1">
      <alignment horizontal="left" vertical="top" wrapText="1" indent="1"/>
    </xf>
    <xf numFmtId="0" fontId="18" fillId="0" borderId="0" xfId="0" applyFont="1" applyAlignment="1">
      <alignment horizontal="left" vertical="center" indent="1"/>
    </xf>
    <xf numFmtId="0" fontId="18" fillId="0" borderId="0" xfId="0" applyFont="1" applyAlignment="1">
      <alignment horizontal="left" indent="1"/>
    </xf>
    <xf numFmtId="0" fontId="0" fillId="10" borderId="0" xfId="0" applyFill="1" applyAlignment="1">
      <alignment wrapText="1"/>
    </xf>
    <xf numFmtId="167" fontId="27" fillId="0" borderId="0" xfId="0" applyNumberFormat="1" applyFont="1" applyAlignment="1">
      <alignment horizontal="left" vertical="center" wrapText="1"/>
    </xf>
    <xf numFmtId="0" fontId="27" fillId="0" borderId="0" xfId="0" applyFont="1" applyAlignment="1">
      <alignment wrapText="1"/>
    </xf>
    <xf numFmtId="168" fontId="4" fillId="0" borderId="0" xfId="2" applyNumberFormat="1" applyFill="1" applyBorder="1" applyAlignment="1">
      <alignment horizontal="center" vertical="center"/>
    </xf>
    <xf numFmtId="168" fontId="14" fillId="0" borderId="0" xfId="2" applyNumberFormat="1" applyFont="1" applyBorder="1" applyAlignment="1">
      <alignment horizontal="left" vertical="center" wrapText="1"/>
    </xf>
    <xf numFmtId="168" fontId="14" fillId="0" borderId="0" xfId="2" applyNumberFormat="1" applyFont="1" applyBorder="1" applyAlignment="1">
      <alignment horizontal="center" vertical="center"/>
    </xf>
    <xf numFmtId="168" fontId="4" fillId="0" borderId="0" xfId="6" applyNumberFormat="1" applyFont="1" applyBorder="1" applyAlignment="1">
      <alignment horizontal="center" vertical="center"/>
    </xf>
    <xf numFmtId="168" fontId="4" fillId="0" borderId="0" xfId="6" applyNumberFormat="1" applyFont="1" applyFill="1" applyBorder="1" applyAlignment="1">
      <alignment horizontal="center" vertical="center"/>
    </xf>
    <xf numFmtId="167" fontId="12" fillId="0" borderId="20" xfId="0" applyNumberFormat="1" applyFont="1" applyBorder="1" applyAlignment="1">
      <alignment horizontal="left" vertical="center" wrapText="1"/>
    </xf>
    <xf numFmtId="1" fontId="4" fillId="0" borderId="21" xfId="0" applyNumberFormat="1" applyFont="1" applyBorder="1" applyAlignment="1">
      <alignment horizontal="center" vertical="center"/>
    </xf>
    <xf numFmtId="3" fontId="4" fillId="0" borderId="21" xfId="0" applyNumberFormat="1" applyFont="1" applyBorder="1" applyAlignment="1">
      <alignment horizontal="center" vertical="center"/>
    </xf>
    <xf numFmtId="168" fontId="26" fillId="5" borderId="0" xfId="2" applyNumberFormat="1" applyFont="1" applyFill="1" applyBorder="1" applyAlignment="1">
      <alignment horizontal="left" vertical="center" wrapText="1"/>
    </xf>
    <xf numFmtId="169" fontId="15" fillId="5" borderId="0" xfId="5" applyNumberFormat="1" applyFont="1" applyFill="1" applyBorder="1" applyAlignment="1">
      <alignment horizontal="center" vertical="center"/>
    </xf>
    <xf numFmtId="170" fontId="19" fillId="6" borderId="4" xfId="5" applyNumberFormat="1" applyFont="1" applyFill="1" applyBorder="1" applyAlignment="1">
      <alignment horizontal="left" vertical="center"/>
    </xf>
    <xf numFmtId="169" fontId="15" fillId="5" borderId="5" xfId="0" applyNumberFormat="1" applyFont="1" applyFill="1" applyBorder="1" applyAlignment="1">
      <alignment horizontal="center" vertical="center"/>
    </xf>
    <xf numFmtId="169" fontId="19" fillId="6" borderId="5" xfId="5" applyNumberFormat="1" applyFont="1" applyFill="1" applyBorder="1" applyAlignment="1">
      <alignment horizontal="left" vertical="center"/>
    </xf>
    <xf numFmtId="169" fontId="15" fillId="5" borderId="5" xfId="5" applyNumberFormat="1" applyFont="1" applyFill="1" applyBorder="1" applyAlignment="1">
      <alignment horizontal="center" vertical="center"/>
    </xf>
    <xf numFmtId="49" fontId="15" fillId="5" borderId="6" xfId="5" applyNumberFormat="1" applyFont="1" applyFill="1" applyBorder="1" applyAlignment="1">
      <alignment horizontal="center" vertical="center"/>
    </xf>
    <xf numFmtId="3" fontId="19" fillId="6" borderId="5" xfId="5" applyNumberFormat="1" applyFont="1" applyFill="1" applyBorder="1" applyAlignment="1">
      <alignment horizontal="left" vertical="center"/>
    </xf>
    <xf numFmtId="16" fontId="8" fillId="3" borderId="11" xfId="3" applyNumberFormat="1" applyFont="1" applyFill="1" applyBorder="1" applyAlignment="1">
      <alignment horizontal="center" vertical="center"/>
    </xf>
    <xf numFmtId="16" fontId="8" fillId="3" borderId="12" xfId="3" applyNumberFormat="1" applyFont="1" applyFill="1" applyBorder="1" applyAlignment="1">
      <alignment horizontal="center" vertical="center"/>
    </xf>
    <xf numFmtId="16" fontId="8" fillId="3" borderId="13" xfId="3" applyNumberFormat="1" applyFont="1" applyFill="1" applyBorder="1" applyAlignment="1">
      <alignment horizontal="center" vertical="center"/>
    </xf>
    <xf numFmtId="168" fontId="0" fillId="0" borderId="0" xfId="2" applyNumberFormat="1" applyFont="1" applyBorder="1" applyAlignment="1">
      <alignment horizontal="center" vertical="center"/>
    </xf>
    <xf numFmtId="1" fontId="20" fillId="5" borderId="9" xfId="0" applyNumberFormat="1" applyFont="1" applyFill="1" applyBorder="1" applyAlignment="1">
      <alignment horizontal="center" vertical="center"/>
    </xf>
    <xf numFmtId="3" fontId="21" fillId="5" borderId="9" xfId="0" applyNumberFormat="1" applyFont="1" applyFill="1" applyBorder="1" applyAlignment="1">
      <alignment horizontal="center" vertical="center"/>
    </xf>
    <xf numFmtId="1" fontId="21" fillId="5" borderId="9" xfId="0" applyNumberFormat="1" applyFont="1" applyFill="1" applyBorder="1" applyAlignment="1">
      <alignment horizontal="center" vertical="center"/>
    </xf>
    <xf numFmtId="168" fontId="21" fillId="5" borderId="9" xfId="0" applyNumberFormat="1" applyFont="1" applyFill="1" applyBorder="1" applyAlignment="1">
      <alignment horizontal="center" vertical="center"/>
    </xf>
    <xf numFmtId="0" fontId="26" fillId="5" borderId="9" xfId="0" applyFont="1" applyFill="1" applyBorder="1" applyAlignment="1">
      <alignment horizontal="left" vertical="center" wrapText="1"/>
    </xf>
    <xf numFmtId="167" fontId="12" fillId="8" borderId="9" xfId="0" applyNumberFormat="1" applyFont="1" applyFill="1" applyBorder="1" applyAlignment="1">
      <alignment horizontal="left" vertical="center" wrapText="1"/>
    </xf>
    <xf numFmtId="0" fontId="0" fillId="8" borderId="9" xfId="0" applyFill="1" applyBorder="1" applyAlignment="1">
      <alignment horizontal="left" vertical="center" wrapText="1"/>
    </xf>
    <xf numFmtId="168" fontId="0" fillId="8" borderId="9" xfId="0" applyNumberFormat="1" applyFill="1" applyBorder="1" applyAlignment="1">
      <alignment horizontal="center" vertical="center"/>
    </xf>
    <xf numFmtId="168" fontId="12" fillId="0" borderId="0" xfId="6" applyNumberFormat="1" applyFont="1" applyAlignment="1">
      <alignment horizontal="center" vertical="center"/>
    </xf>
    <xf numFmtId="0" fontId="26" fillId="7" borderId="7" xfId="0" applyFont="1" applyFill="1" applyBorder="1" applyAlignment="1">
      <alignment horizontal="left" vertical="center" wrapText="1"/>
    </xf>
    <xf numFmtId="0" fontId="25" fillId="0" borderId="7" xfId="0" applyFont="1" applyBorder="1" applyAlignment="1">
      <alignment horizontal="left" vertical="top" wrapText="1"/>
    </xf>
    <xf numFmtId="1" fontId="18" fillId="8" borderId="7" xfId="0" applyNumberFormat="1" applyFont="1" applyFill="1" applyBorder="1" applyAlignment="1">
      <alignment horizontal="center" vertical="center"/>
    </xf>
    <xf numFmtId="3" fontId="0" fillId="8" borderId="7" xfId="0" applyNumberFormat="1" applyFill="1" applyBorder="1" applyAlignment="1">
      <alignment horizontal="center" vertical="center"/>
    </xf>
    <xf numFmtId="0" fontId="25" fillId="5" borderId="9" xfId="0" applyFont="1" applyFill="1" applyBorder="1" applyAlignment="1">
      <alignment horizontal="left" vertical="center" wrapText="1"/>
    </xf>
    <xf numFmtId="168" fontId="0" fillId="9" borderId="7" xfId="2" applyNumberFormat="1" applyFont="1" applyFill="1" applyBorder="1" applyAlignment="1">
      <alignment horizontal="center" vertical="center"/>
    </xf>
    <xf numFmtId="1" fontId="18" fillId="9" borderId="7" xfId="0" applyNumberFormat="1" applyFont="1" applyFill="1" applyBorder="1" applyAlignment="1">
      <alignment horizontal="center" vertical="center"/>
    </xf>
    <xf numFmtId="3" fontId="0" fillId="9" borderId="7" xfId="0" applyNumberFormat="1" applyFill="1" applyBorder="1" applyAlignment="1">
      <alignment horizontal="center" vertical="center"/>
    </xf>
    <xf numFmtId="168" fontId="13" fillId="9" borderId="7" xfId="6" applyNumberFormat="1" applyFont="1" applyFill="1" applyBorder="1" applyAlignment="1">
      <alignment horizontal="center" vertical="center"/>
    </xf>
    <xf numFmtId="168" fontId="12" fillId="9" borderId="7" xfId="6" applyNumberFormat="1" applyFont="1" applyFill="1" applyBorder="1" applyAlignment="1">
      <alignment horizontal="center" vertical="center"/>
    </xf>
    <xf numFmtId="167" fontId="12" fillId="8" borderId="9" xfId="0" applyNumberFormat="1" applyFont="1" applyFill="1" applyBorder="1" applyAlignment="1">
      <alignment horizontal="center" vertical="center" wrapText="1"/>
    </xf>
    <xf numFmtId="0" fontId="25" fillId="8" borderId="9" xfId="0" applyFont="1" applyFill="1" applyBorder="1" applyAlignment="1">
      <alignment horizontal="left" vertical="center" wrapText="1"/>
    </xf>
    <xf numFmtId="0" fontId="35" fillId="0" borderId="0" xfId="12"/>
    <xf numFmtId="0" fontId="35" fillId="11" borderId="0" xfId="12" applyFill="1" applyAlignment="1">
      <alignment horizontal="left" vertical="center"/>
    </xf>
    <xf numFmtId="0" fontId="35" fillId="0" borderId="0" xfId="12" applyAlignment="1">
      <alignment horizontal="left" vertical="center"/>
    </xf>
    <xf numFmtId="169" fontId="42" fillId="11" borderId="0" xfId="13" applyNumberFormat="1" applyFont="1" applyFill="1" applyBorder="1" applyAlignment="1">
      <alignment horizontal="center" vertical="center"/>
    </xf>
    <xf numFmtId="169" fontId="19" fillId="12" borderId="4" xfId="13" applyNumberFormat="1" applyFont="1" applyFill="1" applyBorder="1" applyAlignment="1">
      <alignment horizontal="left" vertical="center"/>
    </xf>
    <xf numFmtId="170" fontId="19" fillId="12" borderId="4" xfId="13" applyNumberFormat="1" applyFont="1" applyFill="1" applyBorder="1" applyAlignment="1">
      <alignment horizontal="left" vertical="center"/>
    </xf>
    <xf numFmtId="0" fontId="44" fillId="0" borderId="0" xfId="14" applyFont="1" applyBorder="1" applyAlignment="1">
      <alignment horizontal="left" vertical="center"/>
    </xf>
    <xf numFmtId="169" fontId="42" fillId="11" borderId="5" xfId="12" applyNumberFormat="1" applyFont="1" applyFill="1" applyBorder="1" applyAlignment="1">
      <alignment horizontal="center" vertical="center"/>
    </xf>
    <xf numFmtId="169" fontId="19" fillId="12" borderId="5" xfId="13" applyNumberFormat="1" applyFont="1" applyFill="1" applyBorder="1" applyAlignment="1">
      <alignment horizontal="left" vertical="center"/>
    </xf>
    <xf numFmtId="169" fontId="19" fillId="12" borderId="5" xfId="13" applyNumberFormat="1" applyFont="1" applyFill="1" applyBorder="1" applyAlignment="1">
      <alignment horizontal="left" vertical="center"/>
    </xf>
    <xf numFmtId="169" fontId="42" fillId="11" borderId="5" xfId="13" applyNumberFormat="1" applyFont="1" applyFill="1" applyBorder="1" applyAlignment="1">
      <alignment horizontal="center" vertical="center"/>
    </xf>
    <xf numFmtId="49" fontId="42" fillId="11" borderId="6" xfId="13" applyNumberFormat="1" applyFont="1" applyFill="1" applyBorder="1" applyAlignment="1">
      <alignment horizontal="center" vertical="center"/>
    </xf>
    <xf numFmtId="3" fontId="19" fillId="12" borderId="5" xfId="13" applyNumberFormat="1" applyFont="1" applyFill="1" applyBorder="1" applyAlignment="1">
      <alignment horizontal="left" vertical="center"/>
    </xf>
    <xf numFmtId="0" fontId="45" fillId="0" borderId="0" xfId="14" applyFont="1" applyBorder="1" applyAlignment="1">
      <alignment horizontal="left" vertical="center"/>
    </xf>
    <xf numFmtId="0" fontId="46" fillId="0" borderId="0" xfId="14" applyFont="1" applyBorder="1" applyAlignment="1">
      <alignment horizontal="left" vertical="center"/>
    </xf>
    <xf numFmtId="168" fontId="35" fillId="11" borderId="0" xfId="12" applyNumberFormat="1" applyFill="1" applyAlignment="1">
      <alignment horizontal="left" vertical="center"/>
    </xf>
    <xf numFmtId="44" fontId="0" fillId="0" borderId="0" xfId="15" applyFont="1" applyAlignment="1">
      <alignment horizontal="left" vertical="center"/>
    </xf>
    <xf numFmtId="16" fontId="8" fillId="3" borderId="0" xfId="16" applyNumberFormat="1" applyFont="1" applyFill="1" applyBorder="1" applyAlignment="1">
      <alignment horizontal="center" vertical="center"/>
    </xf>
    <xf numFmtId="166" fontId="8" fillId="3" borderId="0" xfId="16" applyFont="1" applyFill="1" applyBorder="1" applyAlignment="1">
      <alignment horizontal="center" vertical="center"/>
    </xf>
    <xf numFmtId="166" fontId="8" fillId="3" borderId="0" xfId="16" applyFont="1" applyFill="1" applyBorder="1" applyAlignment="1">
      <alignment horizontal="center" vertical="center" wrapText="1"/>
    </xf>
    <xf numFmtId="0" fontId="35" fillId="0" borderId="0" xfId="12" applyAlignment="1">
      <alignment horizontal="center" vertical="center"/>
    </xf>
    <xf numFmtId="16" fontId="3" fillId="4" borderId="0" xfId="16" applyNumberFormat="1" applyFont="1" applyFill="1" applyBorder="1" applyAlignment="1">
      <alignment horizontal="left" vertical="center"/>
    </xf>
    <xf numFmtId="166" fontId="3" fillId="4" borderId="0" xfId="16" applyFont="1" applyFill="1" applyBorder="1" applyAlignment="1">
      <alignment horizontal="left" vertical="center"/>
    </xf>
    <xf numFmtId="166" fontId="3" fillId="4" borderId="0" xfId="16" applyFont="1" applyFill="1" applyBorder="1" applyAlignment="1">
      <alignment horizontal="center" vertical="center" wrapText="1"/>
    </xf>
    <xf numFmtId="167" fontId="12" fillId="0" borderId="0" xfId="12" applyNumberFormat="1" applyFont="1" applyAlignment="1">
      <alignment horizontal="center" vertical="center" wrapText="1"/>
    </xf>
    <xf numFmtId="168" fontId="14" fillId="0" borderId="7" xfId="17" applyNumberFormat="1" applyFont="1" applyFill="1" applyBorder="1" applyAlignment="1">
      <alignment horizontal="left" vertical="center" wrapText="1"/>
    </xf>
    <xf numFmtId="168" fontId="14" fillId="0" borderId="7" xfId="17" applyNumberFormat="1" applyFont="1" applyFill="1" applyBorder="1" applyAlignment="1">
      <alignment horizontal="center" vertical="center"/>
    </xf>
    <xf numFmtId="1" fontId="20" fillId="0" borderId="7" xfId="12" applyNumberFormat="1" applyFont="1" applyBorder="1" applyAlignment="1">
      <alignment horizontal="center" vertical="center"/>
    </xf>
    <xf numFmtId="3" fontId="4" fillId="0" borderId="7" xfId="12" applyNumberFormat="1" applyFont="1" applyBorder="1" applyAlignment="1">
      <alignment horizontal="center" vertical="center"/>
    </xf>
    <xf numFmtId="168" fontId="12" fillId="0" borderId="7" xfId="18" applyNumberFormat="1" applyFont="1" applyFill="1" applyBorder="1" applyAlignment="1">
      <alignment horizontal="center" vertical="center"/>
    </xf>
    <xf numFmtId="2" fontId="35" fillId="0" borderId="0" xfId="12" applyNumberFormat="1" applyAlignment="1">
      <alignment horizontal="left" vertical="center"/>
    </xf>
    <xf numFmtId="167" fontId="12" fillId="0" borderId="0" xfId="12" applyNumberFormat="1" applyFont="1" applyAlignment="1">
      <alignment horizontal="left" vertical="center" wrapText="1"/>
    </xf>
    <xf numFmtId="168" fontId="23" fillId="0" borderId="7" xfId="17" applyNumberFormat="1" applyFont="1" applyFill="1" applyBorder="1" applyAlignment="1">
      <alignment horizontal="left" vertical="center" wrapText="1"/>
    </xf>
    <xf numFmtId="168" fontId="0" fillId="0" borderId="7" xfId="17" applyNumberFormat="1" applyFont="1" applyFill="1" applyBorder="1" applyAlignment="1">
      <alignment horizontal="left" vertical="center" wrapText="1"/>
    </xf>
    <xf numFmtId="167" fontId="36" fillId="14" borderId="22" xfId="12" applyNumberFormat="1" applyFont="1" applyFill="1" applyBorder="1" applyAlignment="1">
      <alignment horizontal="left" vertical="center" wrapText="1"/>
    </xf>
    <xf numFmtId="168" fontId="36" fillId="14" borderId="25" xfId="12" applyNumberFormat="1" applyFont="1" applyFill="1" applyBorder="1" applyAlignment="1">
      <alignment horizontal="left" vertical="center" wrapText="1"/>
    </xf>
    <xf numFmtId="174" fontId="36" fillId="14" borderId="25" xfId="12" applyNumberFormat="1" applyFont="1" applyFill="1" applyBorder="1" applyAlignment="1">
      <alignment horizontal="center" vertical="center" wrapText="1"/>
    </xf>
    <xf numFmtId="175" fontId="36" fillId="14" borderId="25" xfId="12" applyNumberFormat="1" applyFont="1" applyFill="1" applyBorder="1" applyAlignment="1">
      <alignment horizontal="center" vertical="center" wrapText="1"/>
    </xf>
    <xf numFmtId="174" fontId="36" fillId="14" borderId="26" xfId="12" applyNumberFormat="1" applyFont="1" applyFill="1" applyBorder="1" applyAlignment="1">
      <alignment horizontal="center" vertical="center" wrapText="1"/>
    </xf>
    <xf numFmtId="168" fontId="36" fillId="14" borderId="23" xfId="12" applyNumberFormat="1" applyFont="1" applyFill="1" applyBorder="1" applyAlignment="1">
      <alignment horizontal="left" vertical="center" wrapText="1"/>
    </xf>
    <xf numFmtId="168" fontId="35" fillId="0" borderId="0" xfId="12" applyNumberFormat="1" applyAlignment="1">
      <alignment horizontal="left" vertical="center"/>
    </xf>
    <xf numFmtId="166" fontId="22" fillId="4" borderId="0" xfId="16" applyFont="1" applyFill="1" applyBorder="1" applyAlignment="1">
      <alignment horizontal="center" vertical="center" wrapText="1"/>
    </xf>
    <xf numFmtId="0" fontId="36" fillId="14" borderId="25" xfId="12" applyFont="1" applyFill="1" applyBorder="1" applyAlignment="1">
      <alignment horizontal="center" vertical="center" wrapText="1"/>
    </xf>
    <xf numFmtId="171" fontId="36" fillId="14" borderId="22" xfId="12" applyNumberFormat="1" applyFont="1" applyFill="1" applyBorder="1" applyAlignment="1">
      <alignment horizontal="left" vertical="center" wrapText="1"/>
    </xf>
    <xf numFmtId="167" fontId="37" fillId="15" borderId="22" xfId="12" applyNumberFormat="1" applyFont="1" applyFill="1" applyBorder="1" applyAlignment="1">
      <alignment horizontal="left" vertical="center" wrapText="1"/>
    </xf>
    <xf numFmtId="168" fontId="38" fillId="15" borderId="23" xfId="12" applyNumberFormat="1" applyFont="1" applyFill="1" applyBorder="1" applyAlignment="1">
      <alignment horizontal="left" vertical="center" wrapText="1"/>
    </xf>
    <xf numFmtId="174" fontId="38" fillId="15" borderId="25" xfId="12" applyNumberFormat="1" applyFont="1" applyFill="1" applyBorder="1" applyAlignment="1">
      <alignment horizontal="center" vertical="center" wrapText="1"/>
    </xf>
    <xf numFmtId="0" fontId="37" fillId="15" borderId="25" xfId="12" applyFont="1" applyFill="1" applyBorder="1" applyAlignment="1">
      <alignment horizontal="center" vertical="center" wrapText="1"/>
    </xf>
    <xf numFmtId="174" fontId="37" fillId="15" borderId="25" xfId="12" applyNumberFormat="1" applyFont="1" applyFill="1" applyBorder="1" applyAlignment="1">
      <alignment horizontal="center" vertical="center" wrapText="1"/>
    </xf>
    <xf numFmtId="174" fontId="37" fillId="15" borderId="26" xfId="12" applyNumberFormat="1" applyFont="1" applyFill="1" applyBorder="1" applyAlignment="1">
      <alignment horizontal="center" vertical="center" wrapText="1"/>
    </xf>
    <xf numFmtId="16" fontId="36" fillId="14" borderId="22" xfId="12" applyNumberFormat="1" applyFont="1" applyFill="1" applyBorder="1" applyAlignment="1">
      <alignment horizontal="left" vertical="center" wrapText="1"/>
    </xf>
    <xf numFmtId="166" fontId="36" fillId="14" borderId="23" xfId="12" applyNumberFormat="1" applyFont="1" applyFill="1" applyBorder="1" applyAlignment="1">
      <alignment horizontal="left" vertical="center" wrapText="1"/>
    </xf>
    <xf numFmtId="174" fontId="36" fillId="14" borderId="23" xfId="12" applyNumberFormat="1" applyFont="1" applyFill="1" applyBorder="1" applyAlignment="1">
      <alignment horizontal="center" vertical="center" wrapText="1"/>
    </xf>
    <xf numFmtId="0" fontId="36" fillId="14" borderId="23" xfId="12" applyFont="1" applyFill="1" applyBorder="1" applyAlignment="1">
      <alignment horizontal="center" vertical="center" wrapText="1"/>
    </xf>
    <xf numFmtId="174" fontId="36" fillId="14" borderId="24" xfId="12" applyNumberFormat="1" applyFont="1" applyFill="1" applyBorder="1" applyAlignment="1">
      <alignment horizontal="center" vertical="center" wrapText="1"/>
    </xf>
    <xf numFmtId="0" fontId="35" fillId="0" borderId="10" xfId="12" applyBorder="1" applyAlignment="1">
      <alignment horizontal="left" vertical="center"/>
    </xf>
    <xf numFmtId="0" fontId="47" fillId="0" borderId="10" xfId="12" applyFont="1" applyBorder="1" applyAlignment="1">
      <alignment horizontal="left" vertical="center"/>
    </xf>
    <xf numFmtId="0" fontId="48" fillId="0" borderId="10" xfId="12" applyFont="1" applyBorder="1" applyAlignment="1">
      <alignment horizontal="center" vertical="center"/>
    </xf>
    <xf numFmtId="168" fontId="47" fillId="0" borderId="15" xfId="17" applyNumberFormat="1" applyFill="1" applyBorder="1" applyAlignment="1">
      <alignment horizontal="center" vertical="center"/>
    </xf>
    <xf numFmtId="0" fontId="39" fillId="0" borderId="0" xfId="12" applyFont="1" applyAlignment="1">
      <alignment horizontal="left" vertical="center"/>
    </xf>
    <xf numFmtId="0" fontId="40" fillId="0" borderId="0" xfId="12" applyFont="1" applyAlignment="1">
      <alignment horizontal="left" vertical="center"/>
    </xf>
    <xf numFmtId="164" fontId="16" fillId="11" borderId="0" xfId="19" applyFont="1" applyFill="1" applyBorder="1" applyAlignment="1">
      <alignment horizontal="left" vertical="center"/>
    </xf>
    <xf numFmtId="0" fontId="41" fillId="0" borderId="0" xfId="12" applyFont="1" applyAlignment="1">
      <alignment horizontal="right" vertical="center"/>
    </xf>
    <xf numFmtId="0" fontId="47" fillId="0" borderId="0" xfId="12" applyFont="1" applyAlignment="1">
      <alignment horizontal="left" vertical="center"/>
    </xf>
    <xf numFmtId="16" fontId="8" fillId="3" borderId="11" xfId="16" applyNumberFormat="1" applyFont="1" applyFill="1" applyBorder="1" applyAlignment="1">
      <alignment horizontal="center" vertical="center"/>
    </xf>
    <xf numFmtId="16" fontId="8" fillId="3" borderId="12" xfId="16" applyNumberFormat="1" applyFont="1" applyFill="1" applyBorder="1" applyAlignment="1">
      <alignment horizontal="center" vertical="center"/>
    </xf>
    <xf numFmtId="16" fontId="8" fillId="3" borderId="13" xfId="16" applyNumberFormat="1" applyFont="1" applyFill="1" applyBorder="1" applyAlignment="1">
      <alignment horizontal="center" vertical="center"/>
    </xf>
    <xf numFmtId="16" fontId="8" fillId="3" borderId="14" xfId="16" applyNumberFormat="1" applyFont="1" applyFill="1" applyBorder="1" applyAlignment="1">
      <alignment horizontal="center" vertical="center"/>
    </xf>
    <xf numFmtId="166" fontId="8" fillId="3" borderId="14" xfId="16" applyFont="1" applyFill="1" applyBorder="1" applyAlignment="1">
      <alignment horizontal="center" vertical="center"/>
    </xf>
    <xf numFmtId="166" fontId="8" fillId="3" borderId="14" xfId="16" applyFont="1" applyFill="1" applyBorder="1" applyAlignment="1">
      <alignment horizontal="center" vertical="center" wrapText="1"/>
    </xf>
    <xf numFmtId="167" fontId="12" fillId="7" borderId="9" xfId="12" applyNumberFormat="1" applyFont="1" applyFill="1" applyBorder="1" applyAlignment="1">
      <alignment horizontal="left" vertical="center" wrapText="1"/>
    </xf>
    <xf numFmtId="168" fontId="25" fillId="7" borderId="7" xfId="17" applyNumberFormat="1" applyFont="1" applyFill="1" applyBorder="1" applyAlignment="1">
      <alignment horizontal="left" vertical="center" wrapText="1"/>
    </xf>
    <xf numFmtId="168" fontId="0" fillId="7" borderId="7" xfId="17" applyNumberFormat="1" applyFont="1" applyFill="1" applyBorder="1" applyAlignment="1">
      <alignment horizontal="center" vertical="center"/>
    </xf>
    <xf numFmtId="1" fontId="18" fillId="7" borderId="7" xfId="12" applyNumberFormat="1" applyFont="1" applyFill="1" applyBorder="1" applyAlignment="1">
      <alignment horizontal="center" vertical="center"/>
    </xf>
    <xf numFmtId="3" fontId="35" fillId="7" borderId="7" xfId="12" applyNumberFormat="1" applyFill="1" applyBorder="1" applyAlignment="1">
      <alignment horizontal="center" vertical="center"/>
    </xf>
    <xf numFmtId="168" fontId="13" fillId="7" borderId="7" xfId="18" applyNumberFormat="1" applyFont="1" applyFill="1" applyBorder="1" applyAlignment="1">
      <alignment horizontal="center" vertical="center"/>
    </xf>
    <xf numFmtId="168" fontId="12" fillId="7" borderId="7" xfId="18" applyNumberFormat="1" applyFont="1" applyFill="1" applyBorder="1" applyAlignment="1">
      <alignment horizontal="center" vertical="center"/>
    </xf>
    <xf numFmtId="167" fontId="12" fillId="5" borderId="9" xfId="12" applyNumberFormat="1" applyFont="1" applyFill="1" applyBorder="1" applyAlignment="1">
      <alignment horizontal="left" vertical="center" wrapText="1"/>
    </xf>
    <xf numFmtId="168" fontId="0" fillId="5" borderId="7" xfId="17" applyNumberFormat="1" applyFont="1" applyFill="1" applyBorder="1" applyAlignment="1">
      <alignment horizontal="left" vertical="center" wrapText="1"/>
    </xf>
    <xf numFmtId="168" fontId="0" fillId="5" borderId="7" xfId="17" applyNumberFormat="1" applyFont="1" applyFill="1" applyBorder="1" applyAlignment="1">
      <alignment horizontal="center" vertical="center"/>
    </xf>
    <xf numFmtId="1" fontId="18" fillId="5" borderId="7" xfId="12" applyNumberFormat="1" applyFont="1" applyFill="1" applyBorder="1" applyAlignment="1">
      <alignment horizontal="center" vertical="center"/>
    </xf>
    <xf numFmtId="3" fontId="35" fillId="5" borderId="7" xfId="12" applyNumberFormat="1" applyFill="1" applyBorder="1" applyAlignment="1">
      <alignment horizontal="center" vertical="center"/>
    </xf>
    <xf numFmtId="168" fontId="13" fillId="5" borderId="7" xfId="18" applyNumberFormat="1" applyFont="1" applyFill="1" applyBorder="1" applyAlignment="1">
      <alignment horizontal="center" vertical="center"/>
    </xf>
    <xf numFmtId="168" fontId="12" fillId="5" borderId="7" xfId="18" applyNumberFormat="1" applyFont="1" applyFill="1" applyBorder="1" applyAlignment="1">
      <alignment horizontal="center" vertical="center"/>
    </xf>
    <xf numFmtId="168" fontId="0" fillId="8" borderId="7" xfId="17" applyNumberFormat="1" applyFont="1" applyFill="1" applyBorder="1" applyAlignment="1">
      <alignment horizontal="left" vertical="center" wrapText="1"/>
    </xf>
    <xf numFmtId="168" fontId="0" fillId="7" borderId="7" xfId="17" applyNumberFormat="1" applyFont="1" applyFill="1" applyBorder="1" applyAlignment="1">
      <alignment horizontal="left" vertical="center" wrapText="1"/>
    </xf>
    <xf numFmtId="16" fontId="3" fillId="4" borderId="9" xfId="16" applyNumberFormat="1" applyFont="1" applyFill="1" applyBorder="1" applyAlignment="1">
      <alignment horizontal="left" vertical="center"/>
    </xf>
    <xf numFmtId="166" fontId="3" fillId="4" borderId="9" xfId="16" applyFont="1" applyFill="1" applyBorder="1" applyAlignment="1">
      <alignment horizontal="left" vertical="center"/>
    </xf>
    <xf numFmtId="166" fontId="3" fillId="4" borderId="9" xfId="16" applyFont="1" applyFill="1" applyBorder="1" applyAlignment="1">
      <alignment horizontal="center" vertical="center" wrapText="1"/>
    </xf>
    <xf numFmtId="167" fontId="12" fillId="5" borderId="9" xfId="12" applyNumberFormat="1" applyFont="1" applyFill="1" applyBorder="1" applyAlignment="1">
      <alignment horizontal="center" vertical="center" wrapText="1"/>
    </xf>
    <xf numFmtId="168" fontId="35" fillId="5" borderId="9" xfId="12" applyNumberFormat="1" applyFill="1" applyBorder="1" applyAlignment="1">
      <alignment horizontal="center" vertical="center"/>
    </xf>
    <xf numFmtId="1" fontId="18" fillId="5" borderId="9" xfId="12" applyNumberFormat="1" applyFont="1" applyFill="1" applyBorder="1" applyAlignment="1">
      <alignment horizontal="center" vertical="center"/>
    </xf>
    <xf numFmtId="167" fontId="12" fillId="8" borderId="9" xfId="12" applyNumberFormat="1" applyFont="1" applyFill="1" applyBorder="1" applyAlignment="1">
      <alignment horizontal="left" vertical="center" wrapText="1"/>
    </xf>
    <xf numFmtId="0" fontId="35" fillId="8" borderId="9" xfId="12" applyFill="1" applyBorder="1" applyAlignment="1">
      <alignment horizontal="left" vertical="center" wrapText="1"/>
    </xf>
    <xf numFmtId="168" fontId="35" fillId="8" borderId="9" xfId="12" applyNumberFormat="1" applyFill="1" applyBorder="1" applyAlignment="1">
      <alignment horizontal="center" vertical="center"/>
    </xf>
    <xf numFmtId="1" fontId="18" fillId="8" borderId="9" xfId="12" applyNumberFormat="1" applyFont="1" applyFill="1" applyBorder="1" applyAlignment="1">
      <alignment horizontal="center" vertical="center"/>
    </xf>
    <xf numFmtId="0" fontId="35" fillId="5" borderId="9" xfId="12" applyFill="1" applyBorder="1" applyAlignment="1">
      <alignment horizontal="left" vertical="center" wrapText="1"/>
    </xf>
    <xf numFmtId="0" fontId="26" fillId="5" borderId="9" xfId="12" applyFont="1" applyFill="1" applyBorder="1" applyAlignment="1">
      <alignment horizontal="left" vertical="center" wrapText="1"/>
    </xf>
    <xf numFmtId="1" fontId="20" fillId="5" borderId="9" xfId="12" applyNumberFormat="1" applyFont="1" applyFill="1" applyBorder="1" applyAlignment="1">
      <alignment horizontal="center" vertical="center"/>
    </xf>
    <xf numFmtId="3" fontId="21" fillId="5" borderId="9" xfId="12" applyNumberFormat="1" applyFont="1" applyFill="1" applyBorder="1" applyAlignment="1">
      <alignment horizontal="center" vertical="center"/>
    </xf>
    <xf numFmtId="1" fontId="21" fillId="5" borderId="9" xfId="12" applyNumberFormat="1" applyFont="1" applyFill="1" applyBorder="1" applyAlignment="1">
      <alignment horizontal="center" vertical="center"/>
    </xf>
    <xf numFmtId="168" fontId="21" fillId="5" borderId="9" xfId="12" applyNumberFormat="1" applyFont="1" applyFill="1" applyBorder="1" applyAlignment="1">
      <alignment horizontal="center" vertical="center"/>
    </xf>
    <xf numFmtId="167" fontId="12" fillId="7" borderId="9" xfId="12" applyNumberFormat="1" applyFont="1" applyFill="1" applyBorder="1" applyAlignment="1">
      <alignment horizontal="center" vertical="center" wrapText="1"/>
    </xf>
    <xf numFmtId="0" fontId="35" fillId="7" borderId="7" xfId="12" applyFill="1" applyBorder="1" applyAlignment="1">
      <alignment horizontal="left" vertical="center" wrapText="1"/>
    </xf>
    <xf numFmtId="0" fontId="35" fillId="7" borderId="9" xfId="12" applyFill="1" applyBorder="1" applyAlignment="1">
      <alignment horizontal="left" vertical="center" wrapText="1"/>
    </xf>
    <xf numFmtId="166" fontId="22" fillId="4" borderId="9" xfId="16" applyFont="1" applyFill="1" applyBorder="1" applyAlignment="1">
      <alignment horizontal="center" vertical="center" wrapText="1"/>
    </xf>
    <xf numFmtId="0" fontId="4" fillId="7" borderId="7" xfId="12" applyFont="1" applyFill="1" applyBorder="1" applyAlignment="1">
      <alignment horizontal="left" vertical="center"/>
    </xf>
    <xf numFmtId="168" fontId="35" fillId="7" borderId="7" xfId="12" applyNumberFormat="1" applyFill="1" applyBorder="1" applyAlignment="1">
      <alignment horizontal="center" vertical="center"/>
    </xf>
    <xf numFmtId="168" fontId="12" fillId="7" borderId="7" xfId="12" applyNumberFormat="1" applyFont="1" applyFill="1" applyBorder="1" applyAlignment="1">
      <alignment horizontal="center" vertical="center"/>
    </xf>
    <xf numFmtId="167" fontId="12" fillId="0" borderId="9" xfId="12" applyNumberFormat="1" applyFont="1" applyBorder="1" applyAlignment="1">
      <alignment horizontal="center" vertical="center" wrapText="1"/>
    </xf>
    <xf numFmtId="0" fontId="35" fillId="0" borderId="7" xfId="12" applyBorder="1" applyAlignment="1">
      <alignment horizontal="left" vertical="center" wrapText="1"/>
    </xf>
    <xf numFmtId="0" fontId="26" fillId="7" borderId="7" xfId="12" applyFont="1" applyFill="1" applyBorder="1" applyAlignment="1">
      <alignment horizontal="left" vertical="center" wrapText="1"/>
    </xf>
    <xf numFmtId="1" fontId="18" fillId="8" borderId="7" xfId="12" applyNumberFormat="1" applyFont="1" applyFill="1" applyBorder="1" applyAlignment="1">
      <alignment horizontal="center" vertical="center"/>
    </xf>
    <xf numFmtId="3" fontId="35" fillId="8" borderId="7" xfId="12" applyNumberFormat="1" applyFill="1" applyBorder="1" applyAlignment="1">
      <alignment horizontal="center" vertical="center"/>
    </xf>
    <xf numFmtId="168" fontId="13" fillId="8" borderId="7" xfId="18" applyNumberFormat="1" applyFont="1" applyFill="1" applyBorder="1" applyAlignment="1">
      <alignment horizontal="center" vertical="center"/>
    </xf>
    <xf numFmtId="168" fontId="12" fillId="8" borderId="7" xfId="18" applyNumberFormat="1" applyFont="1" applyFill="1" applyBorder="1" applyAlignment="1">
      <alignment horizontal="center" vertical="center"/>
    </xf>
    <xf numFmtId="0" fontId="25" fillId="0" borderId="7" xfId="12" applyFont="1" applyBorder="1" applyAlignment="1">
      <alignment horizontal="left" vertical="top" wrapText="1"/>
    </xf>
    <xf numFmtId="0" fontId="35" fillId="0" borderId="16" xfId="12" applyBorder="1" applyAlignment="1">
      <alignment horizontal="left" vertical="center"/>
    </xf>
    <xf numFmtId="0" fontId="4" fillId="0" borderId="16" xfId="12" applyFont="1" applyBorder="1" applyAlignment="1">
      <alignment horizontal="left" vertical="center"/>
    </xf>
    <xf numFmtId="0" fontId="35" fillId="0" borderId="16" xfId="12" applyBorder="1" applyAlignment="1">
      <alignment horizontal="center" vertical="center"/>
    </xf>
    <xf numFmtId="1" fontId="12" fillId="0" borderId="16" xfId="12" applyNumberFormat="1" applyFont="1" applyBorder="1" applyAlignment="1">
      <alignment horizontal="center" vertical="center"/>
    </xf>
    <xf numFmtId="168" fontId="47" fillId="0" borderId="17" xfId="17" applyNumberFormat="1" applyBorder="1" applyAlignment="1">
      <alignment horizontal="center" vertical="center"/>
    </xf>
    <xf numFmtId="164" fontId="16" fillId="6" borderId="3" xfId="19" applyFont="1" applyFill="1" applyBorder="1" applyAlignment="1" applyProtection="1">
      <alignment horizontal="left" vertical="center"/>
      <protection locked="0"/>
    </xf>
    <xf numFmtId="168" fontId="4" fillId="0" borderId="3" xfId="12" applyNumberFormat="1" applyFont="1" applyBorder="1" applyAlignment="1">
      <alignment horizontal="right" vertical="center"/>
    </xf>
    <xf numFmtId="0" fontId="50" fillId="16" borderId="0" xfId="20" applyFont="1" applyFill="1" applyAlignment="1">
      <alignment vertical="center"/>
    </xf>
    <xf numFmtId="0" fontId="49" fillId="0" borderId="0" xfId="20"/>
    <xf numFmtId="0" fontId="51" fillId="17" borderId="0" xfId="20" applyFont="1" applyFill="1" applyAlignment="1">
      <alignment wrapText="1"/>
    </xf>
    <xf numFmtId="0" fontId="52" fillId="18" borderId="0" xfId="20" applyFont="1" applyFill="1"/>
    <xf numFmtId="0" fontId="53" fillId="19" borderId="0" xfId="20" applyFont="1" applyFill="1" applyAlignment="1">
      <alignment horizontal="center"/>
    </xf>
    <xf numFmtId="0" fontId="53" fillId="14" borderId="0" xfId="20" applyFont="1" applyFill="1" applyAlignment="1">
      <alignment horizontal="center"/>
    </xf>
    <xf numFmtId="0" fontId="54" fillId="20" borderId="0" xfId="20" applyFont="1" applyFill="1"/>
    <xf numFmtId="1" fontId="55" fillId="21" borderId="0" xfId="20" applyNumberFormat="1" applyFont="1" applyFill="1" applyAlignment="1">
      <alignment horizontal="center"/>
    </xf>
    <xf numFmtId="176" fontId="56" fillId="22" borderId="0" xfId="20" applyNumberFormat="1" applyFont="1" applyFill="1" applyAlignment="1">
      <alignment horizontal="center"/>
    </xf>
    <xf numFmtId="176" fontId="57" fillId="17" borderId="0" xfId="20" applyNumberFormat="1" applyFont="1" applyFill="1" applyAlignment="1">
      <alignment horizontal="center"/>
    </xf>
    <xf numFmtId="0" fontId="54" fillId="21" borderId="0" xfId="20" applyFont="1" applyFill="1" applyAlignment="1">
      <alignment horizontal="center"/>
    </xf>
    <xf numFmtId="0" fontId="58" fillId="23" borderId="0" xfId="20" applyFont="1" applyFill="1" applyAlignment="1">
      <alignment vertical="center" wrapText="1"/>
    </xf>
    <xf numFmtId="0" fontId="52" fillId="14" borderId="0" xfId="20" applyFont="1" applyFill="1"/>
    <xf numFmtId="0" fontId="52" fillId="16" borderId="0" xfId="20" applyFont="1" applyFill="1" applyAlignment="1">
      <alignment wrapText="1"/>
    </xf>
    <xf numFmtId="1" fontId="49" fillId="0" borderId="0" xfId="20" applyNumberFormat="1"/>
    <xf numFmtId="176" fontId="49" fillId="0" borderId="0" xfId="20" applyNumberFormat="1"/>
    <xf numFmtId="0" fontId="59" fillId="22" borderId="0" xfId="20" applyFont="1" applyFill="1"/>
    <xf numFmtId="1" fontId="59" fillId="22" borderId="0" xfId="20" applyNumberFormat="1" applyFont="1" applyFill="1"/>
    <xf numFmtId="176" fontId="59" fillId="22" borderId="0" xfId="20" applyNumberFormat="1" applyFont="1" applyFill="1"/>
    <xf numFmtId="0" fontId="60" fillId="24" borderId="0" xfId="20" applyFont="1" applyFill="1" applyAlignment="1">
      <alignment vertical="center" wrapText="1"/>
    </xf>
    <xf numFmtId="0" fontId="51" fillId="17" borderId="0" xfId="20" applyFont="1" applyFill="1" applyAlignment="1">
      <alignment vertical="center" wrapText="1"/>
    </xf>
    <xf numFmtId="0" fontId="49" fillId="0" borderId="0" xfId="20" applyAlignment="1">
      <alignment vertical="center"/>
    </xf>
    <xf numFmtId="0" fontId="52" fillId="18" borderId="0" xfId="20" applyFont="1" applyFill="1" applyAlignment="1">
      <alignment vertical="center"/>
    </xf>
    <xf numFmtId="0" fontId="60" fillId="24" borderId="0" xfId="20" applyFont="1" applyFill="1" applyAlignment="1">
      <alignment vertical="center" wrapText="1"/>
    </xf>
    <xf numFmtId="0" fontId="52" fillId="14" borderId="0" xfId="20" applyFont="1" applyFill="1" applyAlignment="1">
      <alignment vertical="center"/>
    </xf>
    <xf numFmtId="1" fontId="49" fillId="0" borderId="0" xfId="20" applyNumberFormat="1" applyAlignment="1">
      <alignment vertical="center"/>
    </xf>
    <xf numFmtId="0" fontId="59" fillId="22" borderId="0" xfId="20" applyFont="1" applyFill="1" applyAlignment="1">
      <alignment vertical="center" wrapText="1"/>
    </xf>
    <xf numFmtId="0" fontId="53" fillId="16" borderId="0" xfId="20" applyFont="1" applyFill="1" applyAlignment="1">
      <alignment vertical="center"/>
    </xf>
    <xf numFmtId="0" fontId="51" fillId="17" borderId="0" xfId="20" applyFont="1" applyFill="1" applyAlignment="1">
      <alignment vertical="center"/>
    </xf>
    <xf numFmtId="0" fontId="54" fillId="20" borderId="0" xfId="20" applyFont="1" applyFill="1" applyAlignment="1">
      <alignment vertical="center" wrapText="1"/>
    </xf>
    <xf numFmtId="0" fontId="61" fillId="21" borderId="0" xfId="20" applyFont="1" applyFill="1" applyAlignment="1">
      <alignment vertical="center" wrapText="1"/>
    </xf>
    <xf numFmtId="0" fontId="51" fillId="25" borderId="0" xfId="20" applyFont="1" applyFill="1" applyAlignment="1">
      <alignment vertical="center"/>
    </xf>
    <xf numFmtId="0" fontId="58" fillId="23" borderId="0" xfId="20" applyFont="1" applyFill="1" applyAlignment="1">
      <alignment vertical="center" wrapText="1"/>
    </xf>
    <xf numFmtId="15" fontId="61" fillId="21" borderId="0" xfId="20" applyNumberFormat="1" applyFont="1" applyFill="1" applyAlignment="1">
      <alignment horizontal="left" vertical="center" wrapText="1"/>
    </xf>
    <xf numFmtId="16" fontId="61" fillId="21" borderId="0" xfId="20" applyNumberFormat="1" applyFont="1" applyFill="1" applyAlignment="1">
      <alignment horizontal="left" vertical="center" wrapText="1"/>
    </xf>
    <xf numFmtId="0" fontId="62" fillId="0" borderId="0" xfId="12" applyFont="1" applyAlignment="1">
      <alignment horizontal="left" vertical="center"/>
    </xf>
    <xf numFmtId="0" fontId="22" fillId="0" borderId="0" xfId="0" applyFont="1" applyAlignment="1">
      <alignment horizontal="left" vertical="center"/>
    </xf>
    <xf numFmtId="0" fontId="22" fillId="5" borderId="0" xfId="0" applyFont="1" applyFill="1" applyAlignment="1">
      <alignment horizontal="left" vertical="center"/>
    </xf>
    <xf numFmtId="168" fontId="12" fillId="0" borderId="7" xfId="18" applyNumberFormat="1" applyFont="1" applyBorder="1" applyAlignment="1">
      <alignment horizontal="center" vertical="center"/>
    </xf>
    <xf numFmtId="168" fontId="0" fillId="0" borderId="21" xfId="2" applyNumberFormat="1" applyFont="1" applyBorder="1" applyAlignment="1">
      <alignment horizontal="center" vertical="center"/>
    </xf>
    <xf numFmtId="1" fontId="20" fillId="0" borderId="7" xfId="12" applyNumberFormat="1" applyFont="1" applyFill="1" applyBorder="1" applyAlignment="1">
      <alignment horizontal="center" vertical="center"/>
    </xf>
    <xf numFmtId="3" fontId="63" fillId="0" borderId="7" xfId="12" applyNumberFormat="1" applyFont="1" applyFill="1" applyBorder="1" applyAlignment="1">
      <alignment horizontal="center" vertical="center"/>
    </xf>
    <xf numFmtId="168" fontId="0" fillId="0" borderId="21" xfId="2" applyNumberFormat="1" applyFont="1" applyBorder="1" applyAlignment="1">
      <alignment horizontal="left" vertical="center" wrapText="1"/>
    </xf>
    <xf numFmtId="168" fontId="14" fillId="0" borderId="27" xfId="2" applyNumberFormat="1" applyFont="1" applyBorder="1" applyAlignment="1">
      <alignment horizontal="left" vertical="center" wrapText="1"/>
    </xf>
    <xf numFmtId="168" fontId="14" fillId="0" borderId="27" xfId="2" applyNumberFormat="1" applyFont="1" applyBorder="1" applyAlignment="1">
      <alignment horizontal="center" vertical="center"/>
    </xf>
    <xf numFmtId="1" fontId="4" fillId="0" borderId="27" xfId="0" applyNumberFormat="1" applyFont="1" applyBorder="1" applyAlignment="1">
      <alignment horizontal="center" vertical="center"/>
    </xf>
    <xf numFmtId="3" fontId="4" fillId="0" borderId="27" xfId="0" applyNumberFormat="1" applyFont="1" applyBorder="1" applyAlignment="1">
      <alignment horizontal="center" vertical="center"/>
    </xf>
    <xf numFmtId="168" fontId="4" fillId="0" borderId="27" xfId="6" applyNumberFormat="1" applyFont="1" applyBorder="1" applyAlignment="1">
      <alignment horizontal="center" vertical="center"/>
    </xf>
    <xf numFmtId="167" fontId="12" fillId="0" borderId="0" xfId="0" applyNumberFormat="1" applyFont="1" applyBorder="1" applyAlignment="1">
      <alignment horizontal="left" vertical="center" wrapText="1"/>
    </xf>
    <xf numFmtId="1" fontId="4" fillId="0" borderId="0" xfId="0" applyNumberFormat="1" applyFont="1" applyBorder="1" applyAlignment="1">
      <alignment horizontal="center" vertical="center"/>
    </xf>
    <xf numFmtId="3" fontId="4" fillId="0" borderId="0" xfId="0" applyNumberFormat="1" applyFont="1" applyBorder="1" applyAlignment="1">
      <alignment horizontal="center" vertical="center"/>
    </xf>
    <xf numFmtId="168" fontId="14" fillId="0" borderId="0" xfId="17" applyNumberFormat="1" applyFont="1" applyFill="1" applyBorder="1" applyAlignment="1">
      <alignment horizontal="left" vertical="center" wrapText="1"/>
    </xf>
  </cellXfs>
  <cellStyles count="21">
    <cellStyle name="Comma" xfId="13" xr:uid="{08104E56-D7C0-4E65-AD03-B0BFAA29C985}"/>
    <cellStyle name="Currency" xfId="15" xr:uid="{267FC060-5190-461A-A629-B686CD615C27}"/>
    <cellStyle name="Encabezado 1" xfId="1" builtinId="16"/>
    <cellStyle name="Heading 1" xfId="14" xr:uid="{FE6FBEE3-CCD3-4DF7-90B1-0CC769520D12}"/>
    <cellStyle name="Millares" xfId="5" builtinId="3"/>
    <cellStyle name="Moneda" xfId="6" builtinId="4"/>
    <cellStyle name="Moneda 2" xfId="18" xr:uid="{6C4294F6-8414-4633-B3FD-1B6316580993}"/>
    <cellStyle name="Moneda 6" xfId="10" xr:uid="{E623CB04-BB30-478F-9815-FC8DC6EEE072}"/>
    <cellStyle name="Moneda_Cotización Eventos Zelmac Mar2 2 2" xfId="4" xr:uid="{00000000-0005-0000-0000-000002000000}"/>
    <cellStyle name="Moneda_Cotización Eventos Zelmac Mar2 2 2 2" xfId="19" xr:uid="{1D428314-FEB7-44F3-8E9B-50F15A5B7D6C}"/>
    <cellStyle name="Normal" xfId="0" builtinId="0"/>
    <cellStyle name="Normal 2" xfId="7" xr:uid="{FB1246B4-4F9A-449E-8CAC-7C7AC46F9F4F}"/>
    <cellStyle name="Normal 2 2" xfId="12" xr:uid="{8C38F374-129A-49FE-B351-EC9977387264}"/>
    <cellStyle name="Normal 2 2 2" xfId="11" xr:uid="{191E0069-61F0-45C1-AFB8-17FD2E824C9D}"/>
    <cellStyle name="Normal 2 3" xfId="8" xr:uid="{3B427AA7-3CB7-460E-A65D-D723E289E3C8}"/>
    <cellStyle name="Normal 3" xfId="20" xr:uid="{28BDAA3A-06A1-41BB-9A68-C5DC5434831A}"/>
    <cellStyle name="Normal 7" xfId="9" xr:uid="{F6E44642-5ACA-4CD2-93BA-8F0C09C3B66E}"/>
    <cellStyle name="Style 3" xfId="3" xr:uid="{00000000-0005-0000-0000-000004000000}"/>
    <cellStyle name="Style 3 2" xfId="16" xr:uid="{74E0DA5B-341A-4F75-A78A-5E09A1FD2070}"/>
    <cellStyle name="Total" xfId="2" builtinId="25"/>
    <cellStyle name="Total 2" xfId="17" xr:uid="{409FE7E0-25B8-4024-A577-31F46DEBA219}"/>
  </cellStyles>
  <dxfs count="35">
    <dxf>
      <font>
        <u val="none"/>
        <sz val="10"/>
        <color theme="3"/>
        <name val="Calibri"/>
        <scheme val="minor"/>
      </font>
      <numFmt numFmtId="1" formatCode="0"/>
      <fill>
        <patternFill>
          <bgColor indexed="65"/>
        </patternFill>
      </fill>
    </dxf>
    <dxf>
      <font>
        <u val="none"/>
        <sz val="12"/>
        <color theme="1"/>
        <name val="Calibri"/>
        <family val="2"/>
        <scheme val="minor"/>
      </font>
      <numFmt numFmtId="168" formatCode="&quot;$&quot;#,##0.00"/>
      <fill>
        <patternFill>
          <bgColor indexed="65"/>
        </patternFill>
      </fill>
    </dxf>
    <dxf>
      <font>
        <u val="none"/>
        <sz val="10"/>
        <color theme="3"/>
        <name val="Calibri"/>
        <scheme val="minor"/>
      </font>
      <numFmt numFmtId="168" formatCode="&quot;$&quot;#,##0.00"/>
      <fill>
        <patternFill>
          <bgColor indexed="65"/>
        </patternFill>
      </fill>
    </dxf>
    <dxf>
      <font>
        <u val="none"/>
        <sz val="10"/>
        <color theme="3"/>
        <name val="Calibri"/>
        <scheme val="minor"/>
      </font>
      <numFmt numFmtId="168" formatCode="&quot;$&quot;#,##0.00"/>
      <fill>
        <patternFill>
          <bgColor indexed="65"/>
        </patternFill>
      </fill>
    </dxf>
    <dxf>
      <font>
        <u val="none"/>
        <sz val="10"/>
        <color theme="3"/>
        <name val="Calibri"/>
        <scheme val="minor"/>
      </font>
      <numFmt numFmtId="168" formatCode="&quot;$&quot;#,##0.00"/>
      <fill>
        <patternFill>
          <bgColor indexed="65"/>
        </patternFill>
      </fill>
    </dxf>
    <dxf>
      <font>
        <u val="none"/>
        <sz val="10"/>
        <color theme="3"/>
        <name val="Calibri"/>
        <scheme val="minor"/>
      </font>
      <numFmt numFmtId="1" formatCode="0"/>
      <fill>
        <patternFill>
          <bgColor indexed="65"/>
        </patternFill>
      </fill>
    </dxf>
    <dxf>
      <font>
        <u val="none"/>
        <sz val="10"/>
        <color theme="3"/>
        <name val="Calibri"/>
        <scheme val="minor"/>
      </font>
      <numFmt numFmtId="3" formatCode="#,##0"/>
      <fill>
        <patternFill>
          <bgColor indexed="65"/>
        </patternFill>
      </fill>
    </dxf>
    <dxf>
      <font>
        <b/>
      </font>
      <numFmt numFmtId="1" formatCode="0"/>
      <fill>
        <patternFill>
          <bgColor indexed="65"/>
        </patternFill>
      </fill>
    </dxf>
    <dxf>
      <font>
        <b/>
        <i val="0"/>
        <strike val="0"/>
        <condense val="0"/>
        <extend val="0"/>
        <outline val="0"/>
        <shadow val="0"/>
        <u val="none"/>
        <vertAlign val="baseline"/>
        <sz val="14"/>
        <color theme="0"/>
        <name val="Calibri"/>
        <family val="2"/>
        <scheme val="minor"/>
      </font>
      <fill>
        <patternFill patternType="solid">
          <fgColor indexed="64"/>
          <bgColor theme="4" tint="-0.499984740745262"/>
        </patternFill>
      </fill>
      <alignment horizontal="center" vertical="center" textRotation="0" wrapText="1" indent="0" justifyLastLine="0" shrinkToFit="0" readingOrder="0"/>
    </dxf>
    <dxf>
      <font>
        <b val="0"/>
        <i val="0"/>
        <strike val="0"/>
        <condense val="0"/>
        <extend val="0"/>
        <outline val="0"/>
        <shadow val="0"/>
        <u val="none"/>
        <vertAlign val="baseline"/>
        <sz val="10"/>
        <color theme="3"/>
        <name val="Calibri"/>
        <scheme val="minor"/>
      </font>
      <numFmt numFmtId="1"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12"/>
        <color theme="1"/>
        <name val="Calibri"/>
        <family val="2"/>
        <scheme val="minor"/>
      </font>
      <numFmt numFmtId="168" formatCode="&quot;$&quot;#,##0.0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10"/>
        <color theme="3"/>
        <name val="Calibri"/>
        <scheme val="minor"/>
      </font>
      <numFmt numFmtId="168" formatCode="&quot;$&quot;#,##0.0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10"/>
        <color theme="3"/>
        <name val="Calibri"/>
        <scheme val="minor"/>
      </font>
      <numFmt numFmtId="168" formatCode="&quot;$&quot;#,##0.0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10"/>
        <color theme="3"/>
        <name val="Calibri"/>
        <scheme val="minor"/>
      </font>
      <numFmt numFmtId="168" formatCode="&quot;$&quot;#,##0.0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10"/>
        <color theme="3"/>
        <name val="Calibri"/>
        <scheme val="minor"/>
      </font>
      <numFmt numFmtId="1"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10"/>
        <color theme="3"/>
        <name val="Calibri"/>
        <scheme val="minor"/>
      </font>
      <numFmt numFmtId="3" formatCode="#,##0"/>
      <fill>
        <patternFill patternType="none">
          <fgColor indexed="64"/>
          <bgColor indexed="65"/>
        </patternFill>
      </fill>
      <alignment horizontal="center" vertical="center" textRotation="0" wrapText="0" indent="0" justifyLastLine="0" shrinkToFit="0" readingOrder="0"/>
    </dxf>
    <dxf>
      <font>
        <b/>
      </font>
      <numFmt numFmtId="1" formatCode="0"/>
      <fill>
        <patternFill patternType="none">
          <fgColor indexed="64"/>
          <bgColor indexed="65"/>
        </patternFill>
      </fill>
      <alignment horizontal="center" vertical="center" textRotation="0" wrapText="0" indent="0" justifyLastLine="0" shrinkToFit="0" readingOrder="0"/>
    </dxf>
    <dxf>
      <alignment horizontal="center" vertical="center" textRotation="0" wrapText="0" indent="0" justifyLastLine="0" shrinkToFit="0" readingOrder="0"/>
    </dxf>
    <dxf>
      <alignment horizontal="left" vertical="center" textRotation="0" indent="0" justifyLastLine="0" shrinkToFit="0" readingOrder="0"/>
    </dxf>
    <dxf>
      <alignment horizontal="left" vertical="center" textRotation="0" indent="0" justifyLastLine="0" shrinkToFit="0" readingOrder="0"/>
    </dxf>
    <dxf>
      <alignment horizontal="left" vertical="center" textRotation="0" indent="0" justifyLastLine="0" shrinkToFit="0" readingOrder="0"/>
    </dxf>
    <dxf>
      <fill>
        <patternFill patternType="solid">
          <fgColor indexed="64"/>
          <bgColor theme="4" tint="-0.499984740745262"/>
        </patternFill>
      </fill>
      <alignment horizontal="center" vertical="center" textRotation="0" wrapText="1" indent="0" justifyLastLine="0" shrinkToFit="0" readingOrder="0"/>
    </dxf>
    <dxf>
      <font>
        <b val="0"/>
        <i val="0"/>
        <strike val="0"/>
        <condense val="0"/>
        <extend val="0"/>
        <outline val="0"/>
        <shadow val="0"/>
        <u val="none"/>
        <vertAlign val="baseline"/>
        <sz val="10"/>
        <color theme="3"/>
        <name val="Calibri"/>
        <scheme val="minor"/>
      </font>
      <numFmt numFmtId="1"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12"/>
        <color theme="1"/>
        <name val="Calibri"/>
        <family val="2"/>
        <scheme val="minor"/>
      </font>
      <numFmt numFmtId="168" formatCode="&quot;$&quot;#,##0.0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10"/>
        <color theme="3"/>
        <name val="Calibri"/>
        <scheme val="minor"/>
      </font>
      <numFmt numFmtId="168" formatCode="&quot;$&quot;#,##0.0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10"/>
        <color theme="3"/>
        <name val="Calibri"/>
        <scheme val="minor"/>
      </font>
      <numFmt numFmtId="168" formatCode="&quot;$&quot;#,##0.0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10"/>
        <color theme="3"/>
        <name val="Calibri"/>
        <scheme val="minor"/>
      </font>
      <numFmt numFmtId="168" formatCode="&quot;$&quot;#,##0.0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10"/>
        <color theme="3"/>
        <name val="Calibri"/>
        <scheme val="minor"/>
      </font>
      <numFmt numFmtId="1"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10"/>
        <color theme="3"/>
        <name val="Calibri"/>
        <scheme val="minor"/>
      </font>
      <numFmt numFmtId="3" formatCode="#,##0"/>
      <fill>
        <patternFill patternType="none">
          <fgColor indexed="64"/>
          <bgColor indexed="65"/>
        </patternFill>
      </fill>
      <alignment horizontal="center" vertical="center" textRotation="0" wrapText="0" indent="0" justifyLastLine="0" shrinkToFit="0" readingOrder="0"/>
    </dxf>
    <dxf>
      <font>
        <b/>
      </font>
      <numFmt numFmtId="1" formatCode="0"/>
      <fill>
        <patternFill patternType="none">
          <fgColor indexed="64"/>
          <bgColor indexed="65"/>
        </patternFill>
      </fill>
      <alignment horizontal="center" vertical="center" textRotation="0" wrapText="0" indent="0" justifyLastLine="0" shrinkToFit="0" readingOrder="0"/>
    </dxf>
    <dxf>
      <alignment horizontal="center" vertical="center" textRotation="0" wrapText="0" indent="0" justifyLastLine="0" shrinkToFit="0" readingOrder="0"/>
    </dxf>
    <dxf>
      <alignment horizontal="left" vertical="center" textRotation="0" indent="0" justifyLastLine="0" shrinkToFit="0" readingOrder="0"/>
    </dxf>
    <dxf>
      <alignment horizontal="left" vertical="center" textRotation="0" indent="0" justifyLastLine="0" shrinkToFit="0" readingOrder="0"/>
    </dxf>
    <dxf>
      <alignment horizontal="left" vertical="center" textRotation="0" indent="0" justifyLastLine="0" shrinkToFit="0" readingOrder="0"/>
    </dxf>
    <dxf>
      <fill>
        <patternFill patternType="solid">
          <fgColor indexed="64"/>
          <bgColor theme="4" tint="-0.499984740745262"/>
        </patternFill>
      </fill>
      <alignment horizontal="center" vertical="center" textRotation="0" wrapText="1" indent="0" justifyLastLine="0" shrinkToFit="0" readingOrder="0"/>
    </dxf>
  </dxfs>
  <tableStyles count="0" defaultTableStyle="TableStyleMedium9" defaultPivotStyle="PivotStyleMedium7"/>
  <colors>
    <mruColors>
      <color rgb="FF0066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externalLink" Target="externalLinks/externalLink3.xml"/><Relationship Id="rId17" Type="http://schemas.microsoft.com/office/2017/10/relationships/person" Target="persons/person.xml"/><Relationship Id="rId2" Type="http://schemas.openxmlformats.org/officeDocument/2006/relationships/worksheet" Target="worksheets/sheet2.xml"/><Relationship Id="rId16" Type="http://schemas.openxmlformats.org/officeDocument/2006/relationships/sheetMetadata" Target="metadata.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2.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externalLink" Target="externalLinks/externalLink1.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xdr:col>
      <xdr:colOff>391583</xdr:colOff>
      <xdr:row>1</xdr:row>
      <xdr:rowOff>111760</xdr:rowOff>
    </xdr:from>
    <xdr:ext cx="2760728" cy="1221740"/>
    <xdr:pic>
      <xdr:nvPicPr>
        <xdr:cNvPr id="2" name="/xl/media/image.png">
          <a:extLst>
            <a:ext uri="{FF2B5EF4-FFF2-40B4-BE49-F238E27FC236}">
              <a16:creationId xmlns:a16="http://schemas.microsoft.com/office/drawing/2014/main" id="{6CCF0637-088B-4FF4-83E6-98B2F3ACEB10}"/>
            </a:ext>
          </a:extLst>
        </xdr:cNvPr>
        <xdr:cNvPicPr>
          <a:picLocks noChangeAspect="1"/>
        </xdr:cNvPicPr>
      </xdr:nvPicPr>
      <xdr:blipFill>
        <a:blip xmlns:r="http://schemas.openxmlformats.org/officeDocument/2006/relationships" r:embed="rId1"/>
        <a:stretch>
          <a:fillRect/>
        </a:stretch>
      </xdr:blipFill>
      <xdr:spPr>
        <a:xfrm>
          <a:off x="518583" y="308610"/>
          <a:ext cx="2760728" cy="1221740"/>
        </a:xfrm>
        <a:prstGeom prst="rect">
          <a:avLst/>
        </a:prstGeom>
      </xdr:spPr>
    </xdr:pic>
    <xdr:clientData/>
  </xdr:oneCellAnchor>
  <xdr:twoCellAnchor>
    <xdr:from>
      <xdr:col>1</xdr:col>
      <xdr:colOff>2951</xdr:colOff>
      <xdr:row>6</xdr:row>
      <xdr:rowOff>188867</xdr:rowOff>
    </xdr:from>
    <xdr:to>
      <xdr:col>2</xdr:col>
      <xdr:colOff>464820</xdr:colOff>
      <xdr:row>8</xdr:row>
      <xdr:rowOff>14664</xdr:rowOff>
    </xdr:to>
    <xdr:sp macro="" textlink="">
      <xdr:nvSpPr>
        <xdr:cNvPr id="3" name="Meal Plan Tab" descr="&quot;&quot;">
          <a:extLst>
            <a:ext uri="{FF2B5EF4-FFF2-40B4-BE49-F238E27FC236}">
              <a16:creationId xmlns:a16="http://schemas.microsoft.com/office/drawing/2014/main" id="{15616630-F6EA-4D95-AC63-006A986105F3}"/>
            </a:ext>
          </a:extLst>
        </xdr:cNvPr>
        <xdr:cNvSpPr>
          <a:spLocks/>
        </xdr:cNvSpPr>
      </xdr:nvSpPr>
      <xdr:spPr bwMode="auto">
        <a:xfrm>
          <a:off x="129951" y="1998617"/>
          <a:ext cx="1833469" cy="448097"/>
        </a:xfrm>
        <a:custGeom>
          <a:avLst/>
          <a:gdLst>
            <a:gd name="T0" fmla="*/ 424 w 3341"/>
            <a:gd name="T1" fmla="*/ 0 h 800"/>
            <a:gd name="T2" fmla="*/ 2917 w 3341"/>
            <a:gd name="T3" fmla="*/ 0 h 800"/>
            <a:gd name="T4" fmla="*/ 2965 w 3341"/>
            <a:gd name="T5" fmla="*/ 3 h 800"/>
            <a:gd name="T6" fmla="*/ 3012 w 3341"/>
            <a:gd name="T7" fmla="*/ 11 h 800"/>
            <a:gd name="T8" fmla="*/ 3056 w 3341"/>
            <a:gd name="T9" fmla="*/ 26 h 800"/>
            <a:gd name="T10" fmla="*/ 3099 w 3341"/>
            <a:gd name="T11" fmla="*/ 44 h 800"/>
            <a:gd name="T12" fmla="*/ 3139 w 3341"/>
            <a:gd name="T13" fmla="*/ 67 h 800"/>
            <a:gd name="T14" fmla="*/ 3176 w 3341"/>
            <a:gd name="T15" fmla="*/ 95 h 800"/>
            <a:gd name="T16" fmla="*/ 3210 w 3341"/>
            <a:gd name="T17" fmla="*/ 127 h 800"/>
            <a:gd name="T18" fmla="*/ 3241 w 3341"/>
            <a:gd name="T19" fmla="*/ 162 h 800"/>
            <a:gd name="T20" fmla="*/ 3269 w 3341"/>
            <a:gd name="T21" fmla="*/ 201 h 800"/>
            <a:gd name="T22" fmla="*/ 3292 w 3341"/>
            <a:gd name="T23" fmla="*/ 243 h 800"/>
            <a:gd name="T24" fmla="*/ 3312 w 3341"/>
            <a:gd name="T25" fmla="*/ 288 h 800"/>
            <a:gd name="T26" fmla="*/ 3326 w 3341"/>
            <a:gd name="T27" fmla="*/ 335 h 800"/>
            <a:gd name="T28" fmla="*/ 3336 w 3341"/>
            <a:gd name="T29" fmla="*/ 384 h 800"/>
            <a:gd name="T30" fmla="*/ 3341 w 3341"/>
            <a:gd name="T31" fmla="*/ 435 h 800"/>
            <a:gd name="T32" fmla="*/ 3341 w 3341"/>
            <a:gd name="T33" fmla="*/ 800 h 800"/>
            <a:gd name="T34" fmla="*/ 0 w 3341"/>
            <a:gd name="T35" fmla="*/ 800 h 800"/>
            <a:gd name="T36" fmla="*/ 0 w 3341"/>
            <a:gd name="T37" fmla="*/ 435 h 800"/>
            <a:gd name="T38" fmla="*/ 5 w 3341"/>
            <a:gd name="T39" fmla="*/ 384 h 800"/>
            <a:gd name="T40" fmla="*/ 15 w 3341"/>
            <a:gd name="T41" fmla="*/ 335 h 800"/>
            <a:gd name="T42" fmla="*/ 31 w 3341"/>
            <a:gd name="T43" fmla="*/ 288 h 800"/>
            <a:gd name="T44" fmla="*/ 49 w 3341"/>
            <a:gd name="T45" fmla="*/ 243 h 800"/>
            <a:gd name="T46" fmla="*/ 73 w 3341"/>
            <a:gd name="T47" fmla="*/ 201 h 800"/>
            <a:gd name="T48" fmla="*/ 100 w 3341"/>
            <a:gd name="T49" fmla="*/ 162 h 800"/>
            <a:gd name="T50" fmla="*/ 131 w 3341"/>
            <a:gd name="T51" fmla="*/ 127 h 800"/>
            <a:gd name="T52" fmla="*/ 166 w 3341"/>
            <a:gd name="T53" fmla="*/ 95 h 800"/>
            <a:gd name="T54" fmla="*/ 203 w 3341"/>
            <a:gd name="T55" fmla="*/ 67 h 800"/>
            <a:gd name="T56" fmla="*/ 242 w 3341"/>
            <a:gd name="T57" fmla="*/ 44 h 800"/>
            <a:gd name="T58" fmla="*/ 285 w 3341"/>
            <a:gd name="T59" fmla="*/ 26 h 800"/>
            <a:gd name="T60" fmla="*/ 329 w 3341"/>
            <a:gd name="T61" fmla="*/ 11 h 800"/>
            <a:gd name="T62" fmla="*/ 376 w 3341"/>
            <a:gd name="T63" fmla="*/ 3 h 800"/>
            <a:gd name="T64" fmla="*/ 424 w 3341"/>
            <a:gd name="T65" fmla="*/ 0 h 800"/>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Lst>
          <a:rect l="0" t="0" r="r" b="b"/>
          <a:pathLst>
            <a:path w="3341" h="800">
              <a:moveTo>
                <a:pt x="424" y="0"/>
              </a:moveTo>
              <a:lnTo>
                <a:pt x="2917" y="0"/>
              </a:lnTo>
              <a:lnTo>
                <a:pt x="2965" y="3"/>
              </a:lnTo>
              <a:lnTo>
                <a:pt x="3012" y="11"/>
              </a:lnTo>
              <a:lnTo>
                <a:pt x="3056" y="26"/>
              </a:lnTo>
              <a:lnTo>
                <a:pt x="3099" y="44"/>
              </a:lnTo>
              <a:lnTo>
                <a:pt x="3139" y="67"/>
              </a:lnTo>
              <a:lnTo>
                <a:pt x="3176" y="95"/>
              </a:lnTo>
              <a:lnTo>
                <a:pt x="3210" y="127"/>
              </a:lnTo>
              <a:lnTo>
                <a:pt x="3241" y="162"/>
              </a:lnTo>
              <a:lnTo>
                <a:pt x="3269" y="201"/>
              </a:lnTo>
              <a:lnTo>
                <a:pt x="3292" y="243"/>
              </a:lnTo>
              <a:lnTo>
                <a:pt x="3312" y="288"/>
              </a:lnTo>
              <a:lnTo>
                <a:pt x="3326" y="335"/>
              </a:lnTo>
              <a:lnTo>
                <a:pt x="3336" y="384"/>
              </a:lnTo>
              <a:lnTo>
                <a:pt x="3341" y="435"/>
              </a:lnTo>
              <a:lnTo>
                <a:pt x="3341" y="800"/>
              </a:lnTo>
              <a:lnTo>
                <a:pt x="0" y="800"/>
              </a:lnTo>
              <a:lnTo>
                <a:pt x="0" y="435"/>
              </a:lnTo>
              <a:lnTo>
                <a:pt x="5" y="384"/>
              </a:lnTo>
              <a:lnTo>
                <a:pt x="15" y="335"/>
              </a:lnTo>
              <a:lnTo>
                <a:pt x="31" y="288"/>
              </a:lnTo>
              <a:lnTo>
                <a:pt x="49" y="243"/>
              </a:lnTo>
              <a:lnTo>
                <a:pt x="73" y="201"/>
              </a:lnTo>
              <a:lnTo>
                <a:pt x="100" y="162"/>
              </a:lnTo>
              <a:lnTo>
                <a:pt x="131" y="127"/>
              </a:lnTo>
              <a:lnTo>
                <a:pt x="166" y="95"/>
              </a:lnTo>
              <a:lnTo>
                <a:pt x="203" y="67"/>
              </a:lnTo>
              <a:lnTo>
                <a:pt x="242" y="44"/>
              </a:lnTo>
              <a:lnTo>
                <a:pt x="285" y="26"/>
              </a:lnTo>
              <a:lnTo>
                <a:pt x="329" y="11"/>
              </a:lnTo>
              <a:lnTo>
                <a:pt x="376" y="3"/>
              </a:lnTo>
              <a:lnTo>
                <a:pt x="424" y="0"/>
              </a:lnTo>
              <a:close/>
            </a:path>
          </a:pathLst>
        </a:custGeom>
        <a:solidFill>
          <a:schemeClr val="accent1">
            <a:lumMod val="50000"/>
          </a:schemeClr>
        </a:solidFill>
        <a:ln w="0">
          <a:noFill/>
          <a:prstDash val="solid"/>
          <a:round/>
          <a:headEnd/>
          <a:tailEnd/>
        </a:ln>
      </xdr:spPr>
      <xdr:txBody>
        <a:bodyPr lIns="0" tIns="0" rIns="0" bIns="0" anchor="ctr"/>
        <a:lstStyle/>
        <a:p>
          <a:pPr algn="ctr"/>
          <a:r>
            <a:rPr lang="en-US" sz="1400" b="1" baseline="0">
              <a:solidFill>
                <a:schemeClr val="bg1"/>
              </a:solidFill>
              <a:latin typeface="+mj-lt"/>
            </a:rPr>
            <a:t>PRAGA </a:t>
          </a:r>
        </a:p>
        <a:p>
          <a:pPr algn="ctr"/>
          <a:endParaRPr lang="en-US" sz="1400" b="1" baseline="0">
            <a:solidFill>
              <a:schemeClr val="bg1"/>
            </a:solidFill>
            <a:latin typeface="+mj-lt"/>
          </a:endParaRPr>
        </a:p>
      </xdr:txBody>
    </xdr:sp>
    <xdr:clientData/>
  </xdr:twoCellAnchor>
  <xdr:twoCellAnchor editAs="oneCell">
    <xdr:from>
      <xdr:col>3</xdr:col>
      <xdr:colOff>117929</xdr:colOff>
      <xdr:row>1</xdr:row>
      <xdr:rowOff>226786</xdr:rowOff>
    </xdr:from>
    <xdr:to>
      <xdr:col>5</xdr:col>
      <xdr:colOff>60779</xdr:colOff>
      <xdr:row>4</xdr:row>
      <xdr:rowOff>286360</xdr:rowOff>
    </xdr:to>
    <xdr:pic>
      <xdr:nvPicPr>
        <xdr:cNvPr id="4" name="Imagen 3" descr="Logo de Pepsico: la historia y el significado del logotipo ...">
          <a:extLst>
            <a:ext uri="{FF2B5EF4-FFF2-40B4-BE49-F238E27FC236}">
              <a16:creationId xmlns:a16="http://schemas.microsoft.com/office/drawing/2014/main" id="{DC8C5633-9BEB-4C40-ABF6-9B39FB5A8549}"/>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361215" y="426357"/>
          <a:ext cx="1720850" cy="96671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oneCellAnchor>
    <xdr:from>
      <xdr:col>0</xdr:col>
      <xdr:colOff>685800</xdr:colOff>
      <xdr:row>0</xdr:row>
      <xdr:rowOff>0</xdr:rowOff>
    </xdr:from>
    <xdr:ext cx="2482360" cy="1098550"/>
    <xdr:pic>
      <xdr:nvPicPr>
        <xdr:cNvPr id="2" name="/xl/media/image.png">
          <a:extLst>
            <a:ext uri="{FF2B5EF4-FFF2-40B4-BE49-F238E27FC236}">
              <a16:creationId xmlns:a16="http://schemas.microsoft.com/office/drawing/2014/main" id="{5B82A90D-94A1-4193-A94D-566A1A56CC5F}"/>
            </a:ext>
          </a:extLst>
        </xdr:cNvPr>
        <xdr:cNvPicPr>
          <a:picLocks noChangeAspect="1"/>
        </xdr:cNvPicPr>
      </xdr:nvPicPr>
      <xdr:blipFill>
        <a:blip xmlns:r="http://schemas.openxmlformats.org/officeDocument/2006/relationships" r:embed="rId1"/>
        <a:stretch>
          <a:fillRect/>
        </a:stretch>
      </xdr:blipFill>
      <xdr:spPr>
        <a:xfrm>
          <a:off x="685800" y="0"/>
          <a:ext cx="2482360" cy="1098550"/>
        </a:xfrm>
        <a:prstGeom prst="rect">
          <a:avLst/>
        </a:prstGeom>
      </xdr:spPr>
    </xdr:pic>
    <xdr:clientData/>
  </xdr:oneCellAnchor>
  <xdr:twoCellAnchor editAs="oneCell">
    <xdr:from>
      <xdr:col>5</xdr:col>
      <xdr:colOff>450850</xdr:colOff>
      <xdr:row>0</xdr:row>
      <xdr:rowOff>0</xdr:rowOff>
    </xdr:from>
    <xdr:to>
      <xdr:col>6</xdr:col>
      <xdr:colOff>800100</xdr:colOff>
      <xdr:row>5</xdr:row>
      <xdr:rowOff>58667</xdr:rowOff>
    </xdr:to>
    <xdr:pic>
      <xdr:nvPicPr>
        <xdr:cNvPr id="3" name="Imagen 2" descr="Logo de Pepsico: la historia y el significado del logotipo ...">
          <a:extLst>
            <a:ext uri="{FF2B5EF4-FFF2-40B4-BE49-F238E27FC236}">
              <a16:creationId xmlns:a16="http://schemas.microsoft.com/office/drawing/2014/main" id="{006702A1-C7B6-D445-55F6-F1BDE8DF490F}"/>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7308850" y="0"/>
          <a:ext cx="1720850" cy="96671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oneCellAnchor>
    <xdr:from>
      <xdr:col>0</xdr:col>
      <xdr:colOff>825500</xdr:colOff>
      <xdr:row>0</xdr:row>
      <xdr:rowOff>0</xdr:rowOff>
    </xdr:from>
    <xdr:ext cx="2353220" cy="1041400"/>
    <xdr:pic>
      <xdr:nvPicPr>
        <xdr:cNvPr id="2" name="/xl/media/image.png">
          <a:extLst>
            <a:ext uri="{FF2B5EF4-FFF2-40B4-BE49-F238E27FC236}">
              <a16:creationId xmlns:a16="http://schemas.microsoft.com/office/drawing/2014/main" id="{E17DCBE6-6441-498A-9E80-30CBC810E402}"/>
            </a:ext>
          </a:extLst>
        </xdr:cNvPr>
        <xdr:cNvPicPr>
          <a:picLocks noChangeAspect="1"/>
        </xdr:cNvPicPr>
      </xdr:nvPicPr>
      <xdr:blipFill>
        <a:blip xmlns:r="http://schemas.openxmlformats.org/officeDocument/2006/relationships" r:embed="rId1"/>
        <a:stretch>
          <a:fillRect/>
        </a:stretch>
      </xdr:blipFill>
      <xdr:spPr>
        <a:xfrm>
          <a:off x="825500" y="0"/>
          <a:ext cx="2353220" cy="1041400"/>
        </a:xfrm>
        <a:prstGeom prst="rect">
          <a:avLst/>
        </a:prstGeom>
      </xdr:spPr>
    </xdr:pic>
    <xdr:clientData/>
  </xdr:oneCellAnchor>
  <xdr:twoCellAnchor editAs="oneCell">
    <xdr:from>
      <xdr:col>2</xdr:col>
      <xdr:colOff>2400300</xdr:colOff>
      <xdr:row>0</xdr:row>
      <xdr:rowOff>31750</xdr:rowOff>
    </xdr:from>
    <xdr:to>
      <xdr:col>3</xdr:col>
      <xdr:colOff>1377950</xdr:colOff>
      <xdr:row>5</xdr:row>
      <xdr:rowOff>109467</xdr:rowOff>
    </xdr:to>
    <xdr:pic>
      <xdr:nvPicPr>
        <xdr:cNvPr id="3" name="Imagen 2" descr="Logo de Pepsico: la historia y el significado del logotipo ...">
          <a:extLst>
            <a:ext uri="{FF2B5EF4-FFF2-40B4-BE49-F238E27FC236}">
              <a16:creationId xmlns:a16="http://schemas.microsoft.com/office/drawing/2014/main" id="{1C2DDF29-AC52-4863-90F3-F47164C1DA64}"/>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753100" y="31750"/>
          <a:ext cx="1720850" cy="96671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xdr:twoCellAnchor>
    <xdr:from>
      <xdr:col>1</xdr:col>
      <xdr:colOff>2951</xdr:colOff>
      <xdr:row>6</xdr:row>
      <xdr:rowOff>181247</xdr:rowOff>
    </xdr:from>
    <xdr:to>
      <xdr:col>2</xdr:col>
      <xdr:colOff>464820</xdr:colOff>
      <xdr:row>8</xdr:row>
      <xdr:rowOff>4355</xdr:rowOff>
    </xdr:to>
    <xdr:sp macro="" textlink="">
      <xdr:nvSpPr>
        <xdr:cNvPr id="2" name="Meal Plan Tab" descr="&quot;&quot;">
          <a:extLst>
            <a:ext uri="{FF2B5EF4-FFF2-40B4-BE49-F238E27FC236}">
              <a16:creationId xmlns:a16="http://schemas.microsoft.com/office/drawing/2014/main" id="{DAE91423-6944-4095-A2CD-D34461E1CD38}"/>
            </a:ext>
          </a:extLst>
        </xdr:cNvPr>
        <xdr:cNvSpPr>
          <a:spLocks/>
        </xdr:cNvSpPr>
      </xdr:nvSpPr>
      <xdr:spPr bwMode="auto">
        <a:xfrm>
          <a:off x="129951" y="1990997"/>
          <a:ext cx="1833469" cy="445408"/>
        </a:xfrm>
        <a:custGeom>
          <a:avLst/>
          <a:gdLst>
            <a:gd name="T0" fmla="*/ 424 w 3341"/>
            <a:gd name="T1" fmla="*/ 0 h 800"/>
            <a:gd name="T2" fmla="*/ 2917 w 3341"/>
            <a:gd name="T3" fmla="*/ 0 h 800"/>
            <a:gd name="T4" fmla="*/ 2965 w 3341"/>
            <a:gd name="T5" fmla="*/ 3 h 800"/>
            <a:gd name="T6" fmla="*/ 3012 w 3341"/>
            <a:gd name="T7" fmla="*/ 11 h 800"/>
            <a:gd name="T8" fmla="*/ 3056 w 3341"/>
            <a:gd name="T9" fmla="*/ 26 h 800"/>
            <a:gd name="T10" fmla="*/ 3099 w 3341"/>
            <a:gd name="T11" fmla="*/ 44 h 800"/>
            <a:gd name="T12" fmla="*/ 3139 w 3341"/>
            <a:gd name="T13" fmla="*/ 67 h 800"/>
            <a:gd name="T14" fmla="*/ 3176 w 3341"/>
            <a:gd name="T15" fmla="*/ 95 h 800"/>
            <a:gd name="T16" fmla="*/ 3210 w 3341"/>
            <a:gd name="T17" fmla="*/ 127 h 800"/>
            <a:gd name="T18" fmla="*/ 3241 w 3341"/>
            <a:gd name="T19" fmla="*/ 162 h 800"/>
            <a:gd name="T20" fmla="*/ 3269 w 3341"/>
            <a:gd name="T21" fmla="*/ 201 h 800"/>
            <a:gd name="T22" fmla="*/ 3292 w 3341"/>
            <a:gd name="T23" fmla="*/ 243 h 800"/>
            <a:gd name="T24" fmla="*/ 3312 w 3341"/>
            <a:gd name="T25" fmla="*/ 288 h 800"/>
            <a:gd name="T26" fmla="*/ 3326 w 3341"/>
            <a:gd name="T27" fmla="*/ 335 h 800"/>
            <a:gd name="T28" fmla="*/ 3336 w 3341"/>
            <a:gd name="T29" fmla="*/ 384 h 800"/>
            <a:gd name="T30" fmla="*/ 3341 w 3341"/>
            <a:gd name="T31" fmla="*/ 435 h 800"/>
            <a:gd name="T32" fmla="*/ 3341 w 3341"/>
            <a:gd name="T33" fmla="*/ 800 h 800"/>
            <a:gd name="T34" fmla="*/ 0 w 3341"/>
            <a:gd name="T35" fmla="*/ 800 h 800"/>
            <a:gd name="T36" fmla="*/ 0 w 3341"/>
            <a:gd name="T37" fmla="*/ 435 h 800"/>
            <a:gd name="T38" fmla="*/ 5 w 3341"/>
            <a:gd name="T39" fmla="*/ 384 h 800"/>
            <a:gd name="T40" fmla="*/ 15 w 3341"/>
            <a:gd name="T41" fmla="*/ 335 h 800"/>
            <a:gd name="T42" fmla="*/ 31 w 3341"/>
            <a:gd name="T43" fmla="*/ 288 h 800"/>
            <a:gd name="T44" fmla="*/ 49 w 3341"/>
            <a:gd name="T45" fmla="*/ 243 h 800"/>
            <a:gd name="T46" fmla="*/ 73 w 3341"/>
            <a:gd name="T47" fmla="*/ 201 h 800"/>
            <a:gd name="T48" fmla="*/ 100 w 3341"/>
            <a:gd name="T49" fmla="*/ 162 h 800"/>
            <a:gd name="T50" fmla="*/ 131 w 3341"/>
            <a:gd name="T51" fmla="*/ 127 h 800"/>
            <a:gd name="T52" fmla="*/ 166 w 3341"/>
            <a:gd name="T53" fmla="*/ 95 h 800"/>
            <a:gd name="T54" fmla="*/ 203 w 3341"/>
            <a:gd name="T55" fmla="*/ 67 h 800"/>
            <a:gd name="T56" fmla="*/ 242 w 3341"/>
            <a:gd name="T57" fmla="*/ 44 h 800"/>
            <a:gd name="T58" fmla="*/ 285 w 3341"/>
            <a:gd name="T59" fmla="*/ 26 h 800"/>
            <a:gd name="T60" fmla="*/ 329 w 3341"/>
            <a:gd name="T61" fmla="*/ 11 h 800"/>
            <a:gd name="T62" fmla="*/ 376 w 3341"/>
            <a:gd name="T63" fmla="*/ 3 h 800"/>
            <a:gd name="T64" fmla="*/ 424 w 3341"/>
            <a:gd name="T65" fmla="*/ 0 h 800"/>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Lst>
          <a:rect l="0" t="0" r="r" b="b"/>
          <a:pathLst>
            <a:path w="3341" h="800">
              <a:moveTo>
                <a:pt x="424" y="0"/>
              </a:moveTo>
              <a:lnTo>
                <a:pt x="2917" y="0"/>
              </a:lnTo>
              <a:lnTo>
                <a:pt x="2965" y="3"/>
              </a:lnTo>
              <a:lnTo>
                <a:pt x="3012" y="11"/>
              </a:lnTo>
              <a:lnTo>
                <a:pt x="3056" y="26"/>
              </a:lnTo>
              <a:lnTo>
                <a:pt x="3099" y="44"/>
              </a:lnTo>
              <a:lnTo>
                <a:pt x="3139" y="67"/>
              </a:lnTo>
              <a:lnTo>
                <a:pt x="3176" y="95"/>
              </a:lnTo>
              <a:lnTo>
                <a:pt x="3210" y="127"/>
              </a:lnTo>
              <a:lnTo>
                <a:pt x="3241" y="162"/>
              </a:lnTo>
              <a:lnTo>
                <a:pt x="3269" y="201"/>
              </a:lnTo>
              <a:lnTo>
                <a:pt x="3292" y="243"/>
              </a:lnTo>
              <a:lnTo>
                <a:pt x="3312" y="288"/>
              </a:lnTo>
              <a:lnTo>
                <a:pt x="3326" y="335"/>
              </a:lnTo>
              <a:lnTo>
                <a:pt x="3336" y="384"/>
              </a:lnTo>
              <a:lnTo>
                <a:pt x="3341" y="435"/>
              </a:lnTo>
              <a:lnTo>
                <a:pt x="3341" y="800"/>
              </a:lnTo>
              <a:lnTo>
                <a:pt x="0" y="800"/>
              </a:lnTo>
              <a:lnTo>
                <a:pt x="0" y="435"/>
              </a:lnTo>
              <a:lnTo>
                <a:pt x="5" y="384"/>
              </a:lnTo>
              <a:lnTo>
                <a:pt x="15" y="335"/>
              </a:lnTo>
              <a:lnTo>
                <a:pt x="31" y="288"/>
              </a:lnTo>
              <a:lnTo>
                <a:pt x="49" y="243"/>
              </a:lnTo>
              <a:lnTo>
                <a:pt x="73" y="201"/>
              </a:lnTo>
              <a:lnTo>
                <a:pt x="100" y="162"/>
              </a:lnTo>
              <a:lnTo>
                <a:pt x="131" y="127"/>
              </a:lnTo>
              <a:lnTo>
                <a:pt x="166" y="95"/>
              </a:lnTo>
              <a:lnTo>
                <a:pt x="203" y="67"/>
              </a:lnTo>
              <a:lnTo>
                <a:pt x="242" y="44"/>
              </a:lnTo>
              <a:lnTo>
                <a:pt x="285" y="26"/>
              </a:lnTo>
              <a:lnTo>
                <a:pt x="329" y="11"/>
              </a:lnTo>
              <a:lnTo>
                <a:pt x="376" y="3"/>
              </a:lnTo>
              <a:lnTo>
                <a:pt x="424" y="0"/>
              </a:lnTo>
              <a:close/>
            </a:path>
          </a:pathLst>
        </a:custGeom>
        <a:solidFill>
          <a:schemeClr val="accent1">
            <a:lumMod val="50000"/>
          </a:schemeClr>
        </a:solidFill>
        <a:ln w="0">
          <a:noFill/>
          <a:prstDash val="solid"/>
          <a:round/>
          <a:headEnd/>
          <a:tailEnd/>
        </a:ln>
      </xdr:spPr>
      <xdr:txBody>
        <a:bodyPr lIns="0" tIns="0" rIns="0" bIns="0" anchor="ctr"/>
        <a:lstStyle/>
        <a:p>
          <a:pPr algn="ctr"/>
          <a:r>
            <a:rPr lang="en-US" sz="1400" b="1" baseline="0">
              <a:solidFill>
                <a:schemeClr val="bg1"/>
              </a:solidFill>
              <a:latin typeface="+mj-lt"/>
            </a:rPr>
            <a:t>TOSCANA</a:t>
          </a:r>
        </a:p>
      </xdr:txBody>
    </xdr:sp>
    <xdr:clientData/>
  </xdr:twoCellAnchor>
  <xdr:oneCellAnchor>
    <xdr:from>
      <xdr:col>1</xdr:col>
      <xdr:colOff>391583</xdr:colOff>
      <xdr:row>1</xdr:row>
      <xdr:rowOff>111760</xdr:rowOff>
    </xdr:from>
    <xdr:ext cx="2760728" cy="1221740"/>
    <xdr:pic>
      <xdr:nvPicPr>
        <xdr:cNvPr id="3" name="Picture 7">
          <a:extLst>
            <a:ext uri="{FF2B5EF4-FFF2-40B4-BE49-F238E27FC236}">
              <a16:creationId xmlns:a16="http://schemas.microsoft.com/office/drawing/2014/main" id="{57A9B273-7041-4837-B060-05193587FDA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18583" y="308610"/>
          <a:ext cx="2760728" cy="1221740"/>
        </a:xfrm>
        <a:prstGeom prst="rect">
          <a:avLst/>
        </a:prstGeom>
        <a:solidFill>
          <a:schemeClr val="bg1"/>
        </a:solidFill>
        <a:ln>
          <a:noFill/>
        </a:ln>
      </xdr:spPr>
    </xdr:pic>
    <xdr:clientData/>
  </xdr:oneCellAnchor>
  <xdr:twoCellAnchor editAs="oneCell">
    <xdr:from>
      <xdr:col>3</xdr:col>
      <xdr:colOff>0</xdr:colOff>
      <xdr:row>2</xdr:row>
      <xdr:rowOff>0</xdr:rowOff>
    </xdr:from>
    <xdr:to>
      <xdr:col>5</xdr:col>
      <xdr:colOff>33564</xdr:colOff>
      <xdr:row>4</xdr:row>
      <xdr:rowOff>295432</xdr:rowOff>
    </xdr:to>
    <xdr:pic>
      <xdr:nvPicPr>
        <xdr:cNvPr id="4" name="Imagen 3" descr="Logo de Pepsico: la historia y el significado del logotipo ...">
          <a:extLst>
            <a:ext uri="{FF2B5EF4-FFF2-40B4-BE49-F238E27FC236}">
              <a16:creationId xmlns:a16="http://schemas.microsoft.com/office/drawing/2014/main" id="{08EEBDAE-7014-4485-996A-9D35F3A99A18}"/>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225143" y="435429"/>
          <a:ext cx="1720850" cy="96671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xml><?xml version="1.0" encoding="utf-8"?>
<xdr:wsDr xmlns:xdr="http://schemas.openxmlformats.org/drawingml/2006/spreadsheetDrawing" xmlns:a="http://schemas.openxmlformats.org/drawingml/2006/main">
  <xdr:oneCellAnchor>
    <xdr:from>
      <xdr:col>0</xdr:col>
      <xdr:colOff>1092200</xdr:colOff>
      <xdr:row>0</xdr:row>
      <xdr:rowOff>0</xdr:rowOff>
    </xdr:from>
    <xdr:ext cx="2295824" cy="1016000"/>
    <xdr:pic>
      <xdr:nvPicPr>
        <xdr:cNvPr id="2" name="/xl/media/image.png">
          <a:extLst>
            <a:ext uri="{FF2B5EF4-FFF2-40B4-BE49-F238E27FC236}">
              <a16:creationId xmlns:a16="http://schemas.microsoft.com/office/drawing/2014/main" id="{6C55A21B-5E4E-4CA0-B89D-409DB9F09D5E}"/>
            </a:ext>
          </a:extLst>
        </xdr:cNvPr>
        <xdr:cNvPicPr>
          <a:picLocks noChangeAspect="1"/>
        </xdr:cNvPicPr>
      </xdr:nvPicPr>
      <xdr:blipFill>
        <a:blip xmlns:r="http://schemas.openxmlformats.org/officeDocument/2006/relationships" r:embed="rId1"/>
        <a:stretch>
          <a:fillRect/>
        </a:stretch>
      </xdr:blipFill>
      <xdr:spPr>
        <a:xfrm>
          <a:off x="1092200" y="0"/>
          <a:ext cx="2295824" cy="1016000"/>
        </a:xfrm>
        <a:prstGeom prst="rect">
          <a:avLst/>
        </a:prstGeom>
      </xdr:spPr>
    </xdr:pic>
    <xdr:clientData/>
  </xdr:oneCellAnchor>
  <xdr:twoCellAnchor editAs="oneCell">
    <xdr:from>
      <xdr:col>3</xdr:col>
      <xdr:colOff>1238250</xdr:colOff>
      <xdr:row>0</xdr:row>
      <xdr:rowOff>82550</xdr:rowOff>
    </xdr:from>
    <xdr:to>
      <xdr:col>5</xdr:col>
      <xdr:colOff>317500</xdr:colOff>
      <xdr:row>6</xdr:row>
      <xdr:rowOff>39543</xdr:rowOff>
    </xdr:to>
    <xdr:pic>
      <xdr:nvPicPr>
        <xdr:cNvPr id="3" name="Imagen 2" descr="Logo de Pepsico: la historia y el significado del logotipo ...">
          <a:extLst>
            <a:ext uri="{FF2B5EF4-FFF2-40B4-BE49-F238E27FC236}">
              <a16:creationId xmlns:a16="http://schemas.microsoft.com/office/drawing/2014/main" id="{2FB13CF7-4F4F-46B9-84EA-8EFD958F3DFA}"/>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353050" y="82550"/>
          <a:ext cx="1822450" cy="102379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6.xml><?xml version="1.0" encoding="utf-8"?>
<xdr:wsDr xmlns:xdr="http://schemas.openxmlformats.org/drawingml/2006/spreadsheetDrawing" xmlns:a="http://schemas.openxmlformats.org/drawingml/2006/main">
  <xdr:oneCellAnchor>
    <xdr:from>
      <xdr:col>0</xdr:col>
      <xdr:colOff>1250949</xdr:colOff>
      <xdr:row>0</xdr:row>
      <xdr:rowOff>0</xdr:rowOff>
    </xdr:from>
    <xdr:ext cx="2525407" cy="1117600"/>
    <xdr:pic>
      <xdr:nvPicPr>
        <xdr:cNvPr id="2" name="/xl/media/image.png">
          <a:extLst>
            <a:ext uri="{FF2B5EF4-FFF2-40B4-BE49-F238E27FC236}">
              <a16:creationId xmlns:a16="http://schemas.microsoft.com/office/drawing/2014/main" id="{4216B5BF-90AF-4FA3-A404-FA5E76BF1A2F}"/>
            </a:ext>
          </a:extLst>
        </xdr:cNvPr>
        <xdr:cNvPicPr>
          <a:picLocks noChangeAspect="1"/>
        </xdr:cNvPicPr>
      </xdr:nvPicPr>
      <xdr:blipFill>
        <a:blip xmlns:r="http://schemas.openxmlformats.org/officeDocument/2006/relationships" r:embed="rId1"/>
        <a:stretch>
          <a:fillRect/>
        </a:stretch>
      </xdr:blipFill>
      <xdr:spPr>
        <a:xfrm>
          <a:off x="1250949" y="0"/>
          <a:ext cx="2525407" cy="1117600"/>
        </a:xfrm>
        <a:prstGeom prst="rect">
          <a:avLst/>
        </a:prstGeom>
      </xdr:spPr>
    </xdr:pic>
    <xdr:clientData/>
  </xdr:oneCellAnchor>
  <xdr:twoCellAnchor editAs="oneCell">
    <xdr:from>
      <xdr:col>2</xdr:col>
      <xdr:colOff>1930400</xdr:colOff>
      <xdr:row>0</xdr:row>
      <xdr:rowOff>139700</xdr:rowOff>
    </xdr:from>
    <xdr:to>
      <xdr:col>3</xdr:col>
      <xdr:colOff>971550</xdr:colOff>
      <xdr:row>6</xdr:row>
      <xdr:rowOff>75289</xdr:rowOff>
    </xdr:to>
    <xdr:pic>
      <xdr:nvPicPr>
        <xdr:cNvPr id="3" name="Imagen 2" descr="Logo de Pepsico: la historia y el significado del logotipo ...">
          <a:extLst>
            <a:ext uri="{FF2B5EF4-FFF2-40B4-BE49-F238E27FC236}">
              <a16:creationId xmlns:a16="http://schemas.microsoft.com/office/drawing/2014/main" id="{5F107CFD-C65D-4F0A-94E0-931E17A5D8E2}"/>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283200" y="139700"/>
          <a:ext cx="1784350" cy="100238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7.xml><?xml version="1.0" encoding="utf-8"?>
<xdr:wsDr xmlns:xdr="http://schemas.openxmlformats.org/drawingml/2006/spreadsheetDrawing" xmlns:a="http://schemas.openxmlformats.org/drawingml/2006/main">
  <xdr:twoCellAnchor>
    <xdr:from>
      <xdr:col>1</xdr:col>
      <xdr:colOff>2951</xdr:colOff>
      <xdr:row>6</xdr:row>
      <xdr:rowOff>181247</xdr:rowOff>
    </xdr:from>
    <xdr:to>
      <xdr:col>2</xdr:col>
      <xdr:colOff>464820</xdr:colOff>
      <xdr:row>8</xdr:row>
      <xdr:rowOff>4355</xdr:rowOff>
    </xdr:to>
    <xdr:sp macro="" textlink="">
      <xdr:nvSpPr>
        <xdr:cNvPr id="2" name="Meal Plan Tab" descr="&quot;&quot;">
          <a:extLst>
            <a:ext uri="{FF2B5EF4-FFF2-40B4-BE49-F238E27FC236}">
              <a16:creationId xmlns:a16="http://schemas.microsoft.com/office/drawing/2014/main" id="{A8094044-B528-4A39-BBCC-90ABE43842F3}"/>
            </a:ext>
          </a:extLst>
        </xdr:cNvPr>
        <xdr:cNvSpPr>
          <a:spLocks/>
        </xdr:cNvSpPr>
      </xdr:nvSpPr>
      <xdr:spPr bwMode="auto">
        <a:xfrm>
          <a:off x="129951" y="1990997"/>
          <a:ext cx="1833469" cy="445408"/>
        </a:xfrm>
        <a:custGeom>
          <a:avLst/>
          <a:gdLst>
            <a:gd name="T0" fmla="*/ 424 w 3341"/>
            <a:gd name="T1" fmla="*/ 0 h 800"/>
            <a:gd name="T2" fmla="*/ 2917 w 3341"/>
            <a:gd name="T3" fmla="*/ 0 h 800"/>
            <a:gd name="T4" fmla="*/ 2965 w 3341"/>
            <a:gd name="T5" fmla="*/ 3 h 800"/>
            <a:gd name="T6" fmla="*/ 3012 w 3341"/>
            <a:gd name="T7" fmla="*/ 11 h 800"/>
            <a:gd name="T8" fmla="*/ 3056 w 3341"/>
            <a:gd name="T9" fmla="*/ 26 h 800"/>
            <a:gd name="T10" fmla="*/ 3099 w 3341"/>
            <a:gd name="T11" fmla="*/ 44 h 800"/>
            <a:gd name="T12" fmla="*/ 3139 w 3341"/>
            <a:gd name="T13" fmla="*/ 67 h 800"/>
            <a:gd name="T14" fmla="*/ 3176 w 3341"/>
            <a:gd name="T15" fmla="*/ 95 h 800"/>
            <a:gd name="T16" fmla="*/ 3210 w 3341"/>
            <a:gd name="T17" fmla="*/ 127 h 800"/>
            <a:gd name="T18" fmla="*/ 3241 w 3341"/>
            <a:gd name="T19" fmla="*/ 162 h 800"/>
            <a:gd name="T20" fmla="*/ 3269 w 3341"/>
            <a:gd name="T21" fmla="*/ 201 h 800"/>
            <a:gd name="T22" fmla="*/ 3292 w 3341"/>
            <a:gd name="T23" fmla="*/ 243 h 800"/>
            <a:gd name="T24" fmla="*/ 3312 w 3341"/>
            <a:gd name="T25" fmla="*/ 288 h 800"/>
            <a:gd name="T26" fmla="*/ 3326 w 3341"/>
            <a:gd name="T27" fmla="*/ 335 h 800"/>
            <a:gd name="T28" fmla="*/ 3336 w 3341"/>
            <a:gd name="T29" fmla="*/ 384 h 800"/>
            <a:gd name="T30" fmla="*/ 3341 w 3341"/>
            <a:gd name="T31" fmla="*/ 435 h 800"/>
            <a:gd name="T32" fmla="*/ 3341 w 3341"/>
            <a:gd name="T33" fmla="*/ 800 h 800"/>
            <a:gd name="T34" fmla="*/ 0 w 3341"/>
            <a:gd name="T35" fmla="*/ 800 h 800"/>
            <a:gd name="T36" fmla="*/ 0 w 3341"/>
            <a:gd name="T37" fmla="*/ 435 h 800"/>
            <a:gd name="T38" fmla="*/ 5 w 3341"/>
            <a:gd name="T39" fmla="*/ 384 h 800"/>
            <a:gd name="T40" fmla="*/ 15 w 3341"/>
            <a:gd name="T41" fmla="*/ 335 h 800"/>
            <a:gd name="T42" fmla="*/ 31 w 3341"/>
            <a:gd name="T43" fmla="*/ 288 h 800"/>
            <a:gd name="T44" fmla="*/ 49 w 3341"/>
            <a:gd name="T45" fmla="*/ 243 h 800"/>
            <a:gd name="T46" fmla="*/ 73 w 3341"/>
            <a:gd name="T47" fmla="*/ 201 h 800"/>
            <a:gd name="T48" fmla="*/ 100 w 3341"/>
            <a:gd name="T49" fmla="*/ 162 h 800"/>
            <a:gd name="T50" fmla="*/ 131 w 3341"/>
            <a:gd name="T51" fmla="*/ 127 h 800"/>
            <a:gd name="T52" fmla="*/ 166 w 3341"/>
            <a:gd name="T53" fmla="*/ 95 h 800"/>
            <a:gd name="T54" fmla="*/ 203 w 3341"/>
            <a:gd name="T55" fmla="*/ 67 h 800"/>
            <a:gd name="T56" fmla="*/ 242 w 3341"/>
            <a:gd name="T57" fmla="*/ 44 h 800"/>
            <a:gd name="T58" fmla="*/ 285 w 3341"/>
            <a:gd name="T59" fmla="*/ 26 h 800"/>
            <a:gd name="T60" fmla="*/ 329 w 3341"/>
            <a:gd name="T61" fmla="*/ 11 h 800"/>
            <a:gd name="T62" fmla="*/ 376 w 3341"/>
            <a:gd name="T63" fmla="*/ 3 h 800"/>
            <a:gd name="T64" fmla="*/ 424 w 3341"/>
            <a:gd name="T65" fmla="*/ 0 h 800"/>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Lst>
          <a:rect l="0" t="0" r="r" b="b"/>
          <a:pathLst>
            <a:path w="3341" h="800">
              <a:moveTo>
                <a:pt x="424" y="0"/>
              </a:moveTo>
              <a:lnTo>
                <a:pt x="2917" y="0"/>
              </a:lnTo>
              <a:lnTo>
                <a:pt x="2965" y="3"/>
              </a:lnTo>
              <a:lnTo>
                <a:pt x="3012" y="11"/>
              </a:lnTo>
              <a:lnTo>
                <a:pt x="3056" y="26"/>
              </a:lnTo>
              <a:lnTo>
                <a:pt x="3099" y="44"/>
              </a:lnTo>
              <a:lnTo>
                <a:pt x="3139" y="67"/>
              </a:lnTo>
              <a:lnTo>
                <a:pt x="3176" y="95"/>
              </a:lnTo>
              <a:lnTo>
                <a:pt x="3210" y="127"/>
              </a:lnTo>
              <a:lnTo>
                <a:pt x="3241" y="162"/>
              </a:lnTo>
              <a:lnTo>
                <a:pt x="3269" y="201"/>
              </a:lnTo>
              <a:lnTo>
                <a:pt x="3292" y="243"/>
              </a:lnTo>
              <a:lnTo>
                <a:pt x="3312" y="288"/>
              </a:lnTo>
              <a:lnTo>
                <a:pt x="3326" y="335"/>
              </a:lnTo>
              <a:lnTo>
                <a:pt x="3336" y="384"/>
              </a:lnTo>
              <a:lnTo>
                <a:pt x="3341" y="435"/>
              </a:lnTo>
              <a:lnTo>
                <a:pt x="3341" y="800"/>
              </a:lnTo>
              <a:lnTo>
                <a:pt x="0" y="800"/>
              </a:lnTo>
              <a:lnTo>
                <a:pt x="0" y="435"/>
              </a:lnTo>
              <a:lnTo>
                <a:pt x="5" y="384"/>
              </a:lnTo>
              <a:lnTo>
                <a:pt x="15" y="335"/>
              </a:lnTo>
              <a:lnTo>
                <a:pt x="31" y="288"/>
              </a:lnTo>
              <a:lnTo>
                <a:pt x="49" y="243"/>
              </a:lnTo>
              <a:lnTo>
                <a:pt x="73" y="201"/>
              </a:lnTo>
              <a:lnTo>
                <a:pt x="100" y="162"/>
              </a:lnTo>
              <a:lnTo>
                <a:pt x="131" y="127"/>
              </a:lnTo>
              <a:lnTo>
                <a:pt x="166" y="95"/>
              </a:lnTo>
              <a:lnTo>
                <a:pt x="203" y="67"/>
              </a:lnTo>
              <a:lnTo>
                <a:pt x="242" y="44"/>
              </a:lnTo>
              <a:lnTo>
                <a:pt x="285" y="26"/>
              </a:lnTo>
              <a:lnTo>
                <a:pt x="329" y="11"/>
              </a:lnTo>
              <a:lnTo>
                <a:pt x="376" y="3"/>
              </a:lnTo>
              <a:lnTo>
                <a:pt x="424" y="0"/>
              </a:lnTo>
              <a:close/>
            </a:path>
          </a:pathLst>
        </a:custGeom>
        <a:solidFill>
          <a:schemeClr val="accent1">
            <a:lumMod val="50000"/>
          </a:schemeClr>
        </a:solidFill>
        <a:ln w="0">
          <a:noFill/>
          <a:prstDash val="solid"/>
          <a:round/>
          <a:headEnd/>
          <a:tailEnd/>
        </a:ln>
      </xdr:spPr>
      <xdr:txBody>
        <a:bodyPr lIns="0" tIns="0" rIns="0" bIns="0" anchor="ctr"/>
        <a:lstStyle/>
        <a:p>
          <a:pPr algn="ctr"/>
          <a:r>
            <a:rPr lang="en-US" sz="1400" b="1" baseline="0">
              <a:solidFill>
                <a:schemeClr val="bg1"/>
              </a:solidFill>
              <a:latin typeface="+mj-lt"/>
            </a:rPr>
            <a:t>MALTA</a:t>
          </a:r>
        </a:p>
      </xdr:txBody>
    </xdr:sp>
    <xdr:clientData/>
  </xdr:twoCellAnchor>
  <xdr:oneCellAnchor>
    <xdr:from>
      <xdr:col>1</xdr:col>
      <xdr:colOff>391583</xdr:colOff>
      <xdr:row>1</xdr:row>
      <xdr:rowOff>111760</xdr:rowOff>
    </xdr:from>
    <xdr:ext cx="2760728" cy="1221740"/>
    <xdr:pic>
      <xdr:nvPicPr>
        <xdr:cNvPr id="3" name="Picture 7">
          <a:extLst>
            <a:ext uri="{FF2B5EF4-FFF2-40B4-BE49-F238E27FC236}">
              <a16:creationId xmlns:a16="http://schemas.microsoft.com/office/drawing/2014/main" id="{A15634FB-C056-4DA3-B32B-D7C975B6B3A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18583" y="308610"/>
          <a:ext cx="2760728" cy="1221740"/>
        </a:xfrm>
        <a:prstGeom prst="rect">
          <a:avLst/>
        </a:prstGeom>
        <a:solidFill>
          <a:schemeClr val="bg1"/>
        </a:solidFill>
        <a:ln>
          <a:noFill/>
        </a:ln>
      </xdr:spPr>
    </xdr:pic>
    <xdr:clientData/>
  </xdr:oneCellAnchor>
  <xdr:twoCellAnchor editAs="oneCell">
    <xdr:from>
      <xdr:col>3</xdr:col>
      <xdr:colOff>54428</xdr:colOff>
      <xdr:row>2</xdr:row>
      <xdr:rowOff>108857</xdr:rowOff>
    </xdr:from>
    <xdr:to>
      <xdr:col>5</xdr:col>
      <xdr:colOff>87992</xdr:colOff>
      <xdr:row>5</xdr:row>
      <xdr:rowOff>68646</xdr:rowOff>
    </xdr:to>
    <xdr:pic>
      <xdr:nvPicPr>
        <xdr:cNvPr id="4" name="Imagen 3" descr="Logo de Pepsico: la historia y el significado del logotipo ...">
          <a:extLst>
            <a:ext uri="{FF2B5EF4-FFF2-40B4-BE49-F238E27FC236}">
              <a16:creationId xmlns:a16="http://schemas.microsoft.com/office/drawing/2014/main" id="{DCDEC10E-CF85-4748-8D5A-3B890443CAF2}"/>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279571" y="544286"/>
          <a:ext cx="1720850" cy="96671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8.xml><?xml version="1.0" encoding="utf-8"?>
<xdr:wsDr xmlns:xdr="http://schemas.openxmlformats.org/drawingml/2006/spreadsheetDrawing" xmlns:a="http://schemas.openxmlformats.org/drawingml/2006/main">
  <xdr:oneCellAnchor>
    <xdr:from>
      <xdr:col>0</xdr:col>
      <xdr:colOff>1238250</xdr:colOff>
      <xdr:row>0</xdr:row>
      <xdr:rowOff>0</xdr:rowOff>
    </xdr:from>
    <xdr:ext cx="2525407" cy="1117600"/>
    <xdr:pic>
      <xdr:nvPicPr>
        <xdr:cNvPr id="2" name="/xl/media/image.png">
          <a:extLst>
            <a:ext uri="{FF2B5EF4-FFF2-40B4-BE49-F238E27FC236}">
              <a16:creationId xmlns:a16="http://schemas.microsoft.com/office/drawing/2014/main" id="{6B01DC0D-9502-42DC-937A-1352A9D56357}"/>
            </a:ext>
          </a:extLst>
        </xdr:cNvPr>
        <xdr:cNvPicPr>
          <a:picLocks noChangeAspect="1"/>
        </xdr:cNvPicPr>
      </xdr:nvPicPr>
      <xdr:blipFill>
        <a:blip xmlns:r="http://schemas.openxmlformats.org/officeDocument/2006/relationships" r:embed="rId1"/>
        <a:stretch>
          <a:fillRect/>
        </a:stretch>
      </xdr:blipFill>
      <xdr:spPr>
        <a:xfrm>
          <a:off x="1238250" y="0"/>
          <a:ext cx="2525407" cy="1117600"/>
        </a:xfrm>
        <a:prstGeom prst="rect">
          <a:avLst/>
        </a:prstGeom>
      </xdr:spPr>
    </xdr:pic>
    <xdr:clientData/>
  </xdr:oneCellAnchor>
  <xdr:twoCellAnchor editAs="oneCell">
    <xdr:from>
      <xdr:col>3</xdr:col>
      <xdr:colOff>990600</xdr:colOff>
      <xdr:row>0</xdr:row>
      <xdr:rowOff>57150</xdr:rowOff>
    </xdr:from>
    <xdr:to>
      <xdr:col>5</xdr:col>
      <xdr:colOff>215900</xdr:colOff>
      <xdr:row>6</xdr:row>
      <xdr:rowOff>96188</xdr:rowOff>
    </xdr:to>
    <xdr:pic>
      <xdr:nvPicPr>
        <xdr:cNvPr id="3" name="Imagen 2" descr="Logo de Pepsico: la historia y el significado del logotipo ...">
          <a:extLst>
            <a:ext uri="{FF2B5EF4-FFF2-40B4-BE49-F238E27FC236}">
              <a16:creationId xmlns:a16="http://schemas.microsoft.com/office/drawing/2014/main" id="{F9ED9D2C-A98E-4608-8AA6-C73C51DA18B9}"/>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105400" y="57150"/>
          <a:ext cx="1968500" cy="110583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9.xml><?xml version="1.0" encoding="utf-8"?>
<xdr:wsDr xmlns:xdr="http://schemas.openxmlformats.org/drawingml/2006/spreadsheetDrawing" xmlns:a="http://schemas.openxmlformats.org/drawingml/2006/main">
  <xdr:oneCellAnchor>
    <xdr:from>
      <xdr:col>1</xdr:col>
      <xdr:colOff>25400</xdr:colOff>
      <xdr:row>0</xdr:row>
      <xdr:rowOff>0</xdr:rowOff>
    </xdr:from>
    <xdr:ext cx="2525407" cy="1117600"/>
    <xdr:pic>
      <xdr:nvPicPr>
        <xdr:cNvPr id="2" name="/xl/media/image.png">
          <a:extLst>
            <a:ext uri="{FF2B5EF4-FFF2-40B4-BE49-F238E27FC236}">
              <a16:creationId xmlns:a16="http://schemas.microsoft.com/office/drawing/2014/main" id="{864815A2-7102-4FA0-9F54-F583C4D032B6}"/>
            </a:ext>
          </a:extLst>
        </xdr:cNvPr>
        <xdr:cNvPicPr>
          <a:picLocks noChangeAspect="1"/>
        </xdr:cNvPicPr>
      </xdr:nvPicPr>
      <xdr:blipFill>
        <a:blip xmlns:r="http://schemas.openxmlformats.org/officeDocument/2006/relationships" r:embed="rId1"/>
        <a:stretch>
          <a:fillRect/>
        </a:stretch>
      </xdr:blipFill>
      <xdr:spPr>
        <a:xfrm>
          <a:off x="1549400" y="0"/>
          <a:ext cx="2525407" cy="1117600"/>
        </a:xfrm>
        <a:prstGeom prst="rect">
          <a:avLst/>
        </a:prstGeom>
      </xdr:spPr>
    </xdr:pic>
    <xdr:clientData/>
  </xdr:oneCellAnchor>
  <xdr:twoCellAnchor editAs="oneCell">
    <xdr:from>
      <xdr:col>2</xdr:col>
      <xdr:colOff>2400300</xdr:colOff>
      <xdr:row>0</xdr:row>
      <xdr:rowOff>0</xdr:rowOff>
    </xdr:from>
    <xdr:to>
      <xdr:col>3</xdr:col>
      <xdr:colOff>1625600</xdr:colOff>
      <xdr:row>6</xdr:row>
      <xdr:rowOff>39038</xdr:rowOff>
    </xdr:to>
    <xdr:pic>
      <xdr:nvPicPr>
        <xdr:cNvPr id="3" name="Imagen 2" descr="Logo de Pepsico: la historia y el significado del logotipo ...">
          <a:extLst>
            <a:ext uri="{FF2B5EF4-FFF2-40B4-BE49-F238E27FC236}">
              <a16:creationId xmlns:a16="http://schemas.microsoft.com/office/drawing/2014/main" id="{5045DD56-A179-40C8-9371-DFC520BEF2B1}"/>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753100" y="0"/>
          <a:ext cx="1968500" cy="110583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E:\iSE\MED1612%20Cierre%20Noreste%20MJN.xls" TargetMode="External"/></Relationships>
</file>

<file path=xl/externalLinks/_rels/externalLink2.xml.rels><?xml version="1.0" encoding="UTF-8" standalone="yes"?>
<Relationships xmlns="http://schemas.openxmlformats.org/package/2006/relationships"><Relationship Id="rId2" Type="http://schemas.openxmlformats.org/officeDocument/2006/relationships/externalLinkPath" Target="file:///C:\Users\SergioRodr&#237;guez\Downloads\PRAGA.xlsx" TargetMode="External"/><Relationship Id="rId1" Type="http://schemas.openxmlformats.org/officeDocument/2006/relationships/externalLinkPath" Target="file:///C:\Users\SergioRodr&#237;guez\Downloads\PRAGA.xlsx" TargetMode="External"/></Relationships>
</file>

<file path=xl/externalLinks/_rels/externalLink3.xml.rels><?xml version="1.0" encoding="UTF-8" standalone="yes"?>
<Relationships xmlns="http://schemas.openxmlformats.org/package/2006/relationships"><Relationship Id="rId3" Type="http://schemas.openxmlformats.org/officeDocument/2006/relationships/externalLinkPath" Target="../../../rosario_ulloa_o-zum_com/Documents/Ozum_PepsiCo_Aereo_FOR_DUMMIES.xlsx" TargetMode="External"/><Relationship Id="rId2" Type="http://schemas.openxmlformats.org/officeDocument/2006/relationships/externalLinkPath" Target="https://ozum-my.sharepoint.com/personal/rosario_ulloa_o-zum_com/Documents/Ozum_PepsiCo_Aereo_FOR_DUMMIES.xlsx" TargetMode="External"/><Relationship Id="rId1" Type="http://schemas.openxmlformats.org/officeDocument/2006/relationships/externalLinkPath" Target="/personal/rosario_ulloa_o-zum_com/Documents/Ozum_PepsiCo_Aereo_FOR_DUMMIES.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ata"/>
      <sheetName val="Cotizacion Acuerdo"/>
      <sheetName val="Cierre MJN"/>
      <sheetName val="Rooming MJN"/>
      <sheetName val="Concetrado MJN"/>
      <sheetName val="TLMK Final"/>
      <sheetName val="Reclasificacion Staff MJN"/>
      <sheetName val="LLEGADAS"/>
      <sheetName val="SALIDAS"/>
      <sheetName val="LISTADO DE ASISTENTES"/>
      <sheetName val="Coti VS Cierre"/>
      <sheetName val="RESUMEN"/>
      <sheetName val="Hoja7"/>
      <sheetName val="TLMK"/>
    </sheetNames>
    <sheetDataSet>
      <sheetData sheetId="0">
        <row r="27">
          <cell r="D27" t="str">
            <v>Escoga una de las opciones disponibles</v>
          </cell>
          <cell r="E27" t="str">
            <v>Escoga una de las opciones disponibles</v>
          </cell>
        </row>
        <row r="28">
          <cell r="D28" t="str">
            <v>Gerente</v>
          </cell>
          <cell r="E28" t="str">
            <v>Pesos  Mexicanos    MXN</v>
          </cell>
        </row>
        <row r="29">
          <cell r="D29" t="str">
            <v>Director</v>
          </cell>
          <cell r="E29" t="str">
            <v>Dólares Americanos    USD</v>
          </cell>
        </row>
        <row r="30">
          <cell r="D30" t="str">
            <v>General Manager</v>
          </cell>
        </row>
        <row r="31">
          <cell r="D31" t="str">
            <v>VP</v>
          </cell>
        </row>
        <row r="40">
          <cell r="A40" t="str">
            <v>Escoga una de las opciones disponibles</v>
          </cell>
          <cell r="B40" t="str">
            <v>Escoga una de las opciones disponibles</v>
          </cell>
          <cell r="C40" t="str">
            <v>Escoga una de las opciones disponibles</v>
          </cell>
          <cell r="D40">
            <v>0</v>
          </cell>
        </row>
        <row r="41">
          <cell r="A41">
            <v>2008</v>
          </cell>
          <cell r="B41">
            <v>1</v>
          </cell>
          <cell r="C41" t="str">
            <v>Enero</v>
          </cell>
          <cell r="D41">
            <v>1</v>
          </cell>
        </row>
        <row r="42">
          <cell r="A42">
            <v>2009</v>
          </cell>
          <cell r="B42">
            <v>2</v>
          </cell>
          <cell r="C42" t="str">
            <v>Febrero</v>
          </cell>
          <cell r="D42">
            <v>2</v>
          </cell>
        </row>
        <row r="43">
          <cell r="A43">
            <v>2010</v>
          </cell>
          <cell r="B43">
            <v>3</v>
          </cell>
          <cell r="C43" t="str">
            <v>Marzo</v>
          </cell>
          <cell r="D43">
            <v>3</v>
          </cell>
        </row>
        <row r="44">
          <cell r="A44">
            <v>2011</v>
          </cell>
          <cell r="B44">
            <v>4</v>
          </cell>
          <cell r="C44" t="str">
            <v>Abril</v>
          </cell>
          <cell r="D44">
            <v>4</v>
          </cell>
        </row>
        <row r="45">
          <cell r="A45">
            <v>2012</v>
          </cell>
          <cell r="B45">
            <v>5</v>
          </cell>
          <cell r="C45" t="str">
            <v>Mayo</v>
          </cell>
          <cell r="D45">
            <v>5</v>
          </cell>
        </row>
        <row r="46">
          <cell r="A46">
            <v>2013</v>
          </cell>
          <cell r="B46">
            <v>6</v>
          </cell>
          <cell r="C46" t="str">
            <v>Junio</v>
          </cell>
          <cell r="D46">
            <v>6</v>
          </cell>
        </row>
        <row r="47">
          <cell r="A47">
            <v>2014</v>
          </cell>
          <cell r="B47">
            <v>7</v>
          </cell>
          <cell r="C47" t="str">
            <v>Julio</v>
          </cell>
          <cell r="D47">
            <v>7</v>
          </cell>
        </row>
        <row r="48">
          <cell r="A48">
            <v>2015</v>
          </cell>
          <cell r="B48">
            <v>8</v>
          </cell>
          <cell r="C48" t="str">
            <v>Agosto</v>
          </cell>
          <cell r="D48">
            <v>8</v>
          </cell>
        </row>
        <row r="49">
          <cell r="A49">
            <v>2016</v>
          </cell>
          <cell r="B49">
            <v>9</v>
          </cell>
          <cell r="C49" t="str">
            <v>Septiembre</v>
          </cell>
          <cell r="D49">
            <v>9</v>
          </cell>
        </row>
        <row r="50">
          <cell r="A50">
            <v>2017</v>
          </cell>
          <cell r="B50">
            <v>10</v>
          </cell>
          <cell r="C50" t="str">
            <v>Octubre</v>
          </cell>
          <cell r="D50">
            <v>10</v>
          </cell>
        </row>
        <row r="51">
          <cell r="A51">
            <v>2018</v>
          </cell>
          <cell r="B51">
            <v>11</v>
          </cell>
          <cell r="C51" t="str">
            <v>Noviembre</v>
          </cell>
          <cell r="D51">
            <v>11</v>
          </cell>
        </row>
        <row r="52">
          <cell r="A52">
            <v>2019</v>
          </cell>
          <cell r="B52">
            <v>12</v>
          </cell>
          <cell r="C52" t="str">
            <v>Diciembre</v>
          </cell>
          <cell r="D52">
            <v>12</v>
          </cell>
        </row>
        <row r="53">
          <cell r="A53">
            <v>2020</v>
          </cell>
          <cell r="B53">
            <v>13</v>
          </cell>
          <cell r="D53">
            <v>13</v>
          </cell>
        </row>
        <row r="54">
          <cell r="A54">
            <v>2021</v>
          </cell>
          <cell r="B54">
            <v>14</v>
          </cell>
          <cell r="D54">
            <v>14</v>
          </cell>
        </row>
        <row r="55">
          <cell r="A55">
            <v>2022</v>
          </cell>
          <cell r="B55">
            <v>15</v>
          </cell>
          <cell r="D55">
            <v>15</v>
          </cell>
        </row>
        <row r="56">
          <cell r="A56">
            <v>2023</v>
          </cell>
          <cell r="B56">
            <v>16</v>
          </cell>
          <cell r="D56">
            <v>16</v>
          </cell>
        </row>
        <row r="57">
          <cell r="A57">
            <v>2024</v>
          </cell>
          <cell r="B57">
            <v>17</v>
          </cell>
          <cell r="D57">
            <v>17</v>
          </cell>
        </row>
        <row r="58">
          <cell r="A58">
            <v>2025</v>
          </cell>
          <cell r="B58">
            <v>18</v>
          </cell>
          <cell r="D58">
            <v>18</v>
          </cell>
        </row>
        <row r="59">
          <cell r="A59">
            <v>2026</v>
          </cell>
          <cell r="B59">
            <v>19</v>
          </cell>
          <cell r="D59">
            <v>19</v>
          </cell>
        </row>
        <row r="60">
          <cell r="A60">
            <v>2027</v>
          </cell>
          <cell r="B60">
            <v>20</v>
          </cell>
          <cell r="D60">
            <v>20</v>
          </cell>
        </row>
        <row r="61">
          <cell r="A61">
            <v>2028</v>
          </cell>
          <cell r="B61">
            <v>21</v>
          </cell>
          <cell r="D61">
            <v>21</v>
          </cell>
        </row>
        <row r="62">
          <cell r="A62">
            <v>2029</v>
          </cell>
          <cell r="B62">
            <v>22</v>
          </cell>
          <cell r="D62">
            <v>22</v>
          </cell>
        </row>
        <row r="63">
          <cell r="A63">
            <v>2030</v>
          </cell>
          <cell r="B63">
            <v>23</v>
          </cell>
          <cell r="D63">
            <v>23</v>
          </cell>
        </row>
        <row r="64">
          <cell r="A64">
            <v>2031</v>
          </cell>
          <cell r="B64">
            <v>24</v>
          </cell>
          <cell r="D64">
            <v>24</v>
          </cell>
        </row>
        <row r="65">
          <cell r="A65">
            <v>2032</v>
          </cell>
          <cell r="B65">
            <v>25</v>
          </cell>
          <cell r="D65">
            <v>25</v>
          </cell>
        </row>
        <row r="66">
          <cell r="A66">
            <v>2033</v>
          </cell>
          <cell r="B66">
            <v>26</v>
          </cell>
          <cell r="D66">
            <v>26</v>
          </cell>
        </row>
        <row r="67">
          <cell r="A67">
            <v>2034</v>
          </cell>
          <cell r="B67">
            <v>27</v>
          </cell>
          <cell r="D67">
            <v>27</v>
          </cell>
        </row>
        <row r="68">
          <cell r="A68">
            <v>2035</v>
          </cell>
          <cell r="B68">
            <v>28</v>
          </cell>
          <cell r="D68">
            <v>28</v>
          </cell>
        </row>
        <row r="69">
          <cell r="A69">
            <v>2036</v>
          </cell>
          <cell r="B69">
            <v>29</v>
          </cell>
          <cell r="D69">
            <v>29</v>
          </cell>
        </row>
        <row r="70">
          <cell r="A70">
            <v>2037</v>
          </cell>
          <cell r="B70">
            <v>30</v>
          </cell>
          <cell r="D70">
            <v>30</v>
          </cell>
        </row>
        <row r="71">
          <cell r="A71">
            <v>2038</v>
          </cell>
          <cell r="B71">
            <v>31</v>
          </cell>
          <cell r="D71">
            <v>31</v>
          </cell>
        </row>
        <row r="72">
          <cell r="A72">
            <v>2039</v>
          </cell>
          <cell r="D72">
            <v>32</v>
          </cell>
        </row>
        <row r="73">
          <cell r="A73">
            <v>2040</v>
          </cell>
          <cell r="D73">
            <v>33</v>
          </cell>
        </row>
        <row r="74">
          <cell r="A74">
            <v>2041</v>
          </cell>
          <cell r="D74">
            <v>34</v>
          </cell>
        </row>
        <row r="75">
          <cell r="A75">
            <v>2042</v>
          </cell>
          <cell r="D75">
            <v>35</v>
          </cell>
        </row>
        <row r="76">
          <cell r="A76">
            <v>2043</v>
          </cell>
          <cell r="D76">
            <v>36</v>
          </cell>
        </row>
        <row r="77">
          <cell r="A77">
            <v>2044</v>
          </cell>
          <cell r="D77">
            <v>37</v>
          </cell>
        </row>
        <row r="78">
          <cell r="A78">
            <v>2045</v>
          </cell>
          <cell r="D78">
            <v>38</v>
          </cell>
        </row>
        <row r="79">
          <cell r="A79">
            <v>2046</v>
          </cell>
          <cell r="D79">
            <v>39</v>
          </cell>
        </row>
        <row r="80">
          <cell r="A80">
            <v>2047</v>
          </cell>
          <cell r="D80">
            <v>40</v>
          </cell>
        </row>
        <row r="81">
          <cell r="A81">
            <v>2048</v>
          </cell>
          <cell r="D81">
            <v>41</v>
          </cell>
        </row>
        <row r="82">
          <cell r="A82">
            <v>2049</v>
          </cell>
          <cell r="D82">
            <v>42</v>
          </cell>
        </row>
        <row r="83">
          <cell r="A83">
            <v>2050</v>
          </cell>
          <cell r="D83">
            <v>43</v>
          </cell>
        </row>
        <row r="84">
          <cell r="A84">
            <v>2051</v>
          </cell>
          <cell r="D84">
            <v>44</v>
          </cell>
        </row>
        <row r="85">
          <cell r="A85">
            <v>2052</v>
          </cell>
          <cell r="D85">
            <v>45</v>
          </cell>
        </row>
        <row r="86">
          <cell r="A86">
            <v>2053</v>
          </cell>
          <cell r="D86">
            <v>46</v>
          </cell>
        </row>
        <row r="87">
          <cell r="A87">
            <v>2054</v>
          </cell>
          <cell r="D87">
            <v>47</v>
          </cell>
        </row>
        <row r="88">
          <cell r="A88">
            <v>2055</v>
          </cell>
          <cell r="D88">
            <v>48</v>
          </cell>
        </row>
        <row r="89">
          <cell r="A89">
            <v>2056</v>
          </cell>
          <cell r="D89">
            <v>49</v>
          </cell>
        </row>
        <row r="90">
          <cell r="A90">
            <v>2057</v>
          </cell>
          <cell r="D90">
            <v>50</v>
          </cell>
        </row>
        <row r="91">
          <cell r="A91">
            <v>2058</v>
          </cell>
          <cell r="D91">
            <v>51</v>
          </cell>
        </row>
        <row r="92">
          <cell r="A92">
            <v>2059</v>
          </cell>
          <cell r="D92">
            <v>52</v>
          </cell>
        </row>
        <row r="93">
          <cell r="A93">
            <v>2060</v>
          </cell>
          <cell r="D93">
            <v>53</v>
          </cell>
        </row>
        <row r="94">
          <cell r="A94">
            <v>2061</v>
          </cell>
          <cell r="D94">
            <v>54</v>
          </cell>
        </row>
        <row r="95">
          <cell r="A95">
            <v>2062</v>
          </cell>
          <cell r="D95">
            <v>55</v>
          </cell>
        </row>
        <row r="96">
          <cell r="A96">
            <v>2063</v>
          </cell>
          <cell r="D96">
            <v>56</v>
          </cell>
        </row>
        <row r="97">
          <cell r="A97">
            <v>2064</v>
          </cell>
          <cell r="D97">
            <v>57</v>
          </cell>
        </row>
        <row r="98">
          <cell r="A98">
            <v>2065</v>
          </cell>
          <cell r="D98">
            <v>58</v>
          </cell>
        </row>
        <row r="99">
          <cell r="A99">
            <v>2066</v>
          </cell>
          <cell r="D99">
            <v>59</v>
          </cell>
        </row>
        <row r="100">
          <cell r="A100">
            <v>2067</v>
          </cell>
          <cell r="D100">
            <v>60</v>
          </cell>
        </row>
        <row r="101">
          <cell r="A101">
            <v>2068</v>
          </cell>
          <cell r="D101">
            <v>61</v>
          </cell>
        </row>
        <row r="102">
          <cell r="A102">
            <v>2069</v>
          </cell>
          <cell r="D102">
            <v>62</v>
          </cell>
        </row>
        <row r="103">
          <cell r="A103">
            <v>2070</v>
          </cell>
          <cell r="D103">
            <v>63</v>
          </cell>
        </row>
        <row r="104">
          <cell r="A104">
            <v>2071</v>
          </cell>
          <cell r="D104">
            <v>64</v>
          </cell>
        </row>
        <row r="105">
          <cell r="A105">
            <v>2072</v>
          </cell>
          <cell r="D105">
            <v>65</v>
          </cell>
        </row>
        <row r="106">
          <cell r="A106">
            <v>2073</v>
          </cell>
          <cell r="D106">
            <v>66</v>
          </cell>
        </row>
        <row r="107">
          <cell r="A107">
            <v>2074</v>
          </cell>
          <cell r="D107">
            <v>67</v>
          </cell>
        </row>
        <row r="108">
          <cell r="A108">
            <v>2075</v>
          </cell>
          <cell r="D108">
            <v>68</v>
          </cell>
        </row>
        <row r="109">
          <cell r="A109">
            <v>2076</v>
          </cell>
          <cell r="D109">
            <v>69</v>
          </cell>
        </row>
        <row r="110">
          <cell r="A110">
            <v>2077</v>
          </cell>
          <cell r="D110">
            <v>70</v>
          </cell>
        </row>
        <row r="111">
          <cell r="A111">
            <v>2078</v>
          </cell>
          <cell r="D111">
            <v>71</v>
          </cell>
        </row>
        <row r="112">
          <cell r="A112">
            <v>2079</v>
          </cell>
          <cell r="D112">
            <v>72</v>
          </cell>
        </row>
        <row r="113">
          <cell r="A113">
            <v>2080</v>
          </cell>
          <cell r="D113">
            <v>73</v>
          </cell>
        </row>
        <row r="114">
          <cell r="A114">
            <v>2081</v>
          </cell>
          <cell r="D114">
            <v>74</v>
          </cell>
        </row>
        <row r="115">
          <cell r="A115">
            <v>2082</v>
          </cell>
          <cell r="D115">
            <v>75</v>
          </cell>
        </row>
        <row r="116">
          <cell r="A116">
            <v>2083</v>
          </cell>
          <cell r="D116">
            <v>76</v>
          </cell>
        </row>
        <row r="117">
          <cell r="A117">
            <v>2084</v>
          </cell>
          <cell r="D117">
            <v>77</v>
          </cell>
        </row>
        <row r="118">
          <cell r="A118">
            <v>2085</v>
          </cell>
          <cell r="D118">
            <v>78</v>
          </cell>
        </row>
        <row r="119">
          <cell r="A119">
            <v>2086</v>
          </cell>
          <cell r="D119">
            <v>79</v>
          </cell>
        </row>
        <row r="120">
          <cell r="A120">
            <v>2087</v>
          </cell>
          <cell r="D120">
            <v>80</v>
          </cell>
        </row>
        <row r="121">
          <cell r="A121">
            <v>2088</v>
          </cell>
          <cell r="D121">
            <v>81</v>
          </cell>
        </row>
        <row r="122">
          <cell r="A122">
            <v>2089</v>
          </cell>
          <cell r="D122">
            <v>82</v>
          </cell>
        </row>
        <row r="123">
          <cell r="A123">
            <v>2090</v>
          </cell>
          <cell r="D123">
            <v>83</v>
          </cell>
        </row>
        <row r="124">
          <cell r="A124">
            <v>2091</v>
          </cell>
          <cell r="D124">
            <v>84</v>
          </cell>
        </row>
        <row r="125">
          <cell r="A125">
            <v>2092</v>
          </cell>
          <cell r="D125">
            <v>85</v>
          </cell>
        </row>
        <row r="126">
          <cell r="A126">
            <v>2093</v>
          </cell>
          <cell r="D126">
            <v>86</v>
          </cell>
        </row>
        <row r="127">
          <cell r="A127">
            <v>2094</v>
          </cell>
          <cell r="D127">
            <v>87</v>
          </cell>
        </row>
        <row r="128">
          <cell r="A128">
            <v>2095</v>
          </cell>
          <cell r="D128">
            <v>88</v>
          </cell>
        </row>
        <row r="129">
          <cell r="A129">
            <v>2096</v>
          </cell>
          <cell r="D129">
            <v>89</v>
          </cell>
        </row>
        <row r="130">
          <cell r="A130">
            <v>2097</v>
          </cell>
          <cell r="D130">
            <v>90</v>
          </cell>
        </row>
        <row r="131">
          <cell r="A131">
            <v>2098</v>
          </cell>
          <cell r="D131">
            <v>91</v>
          </cell>
        </row>
        <row r="132">
          <cell r="A132">
            <v>2099</v>
          </cell>
          <cell r="D132">
            <v>92</v>
          </cell>
        </row>
        <row r="133">
          <cell r="A133">
            <v>2100</v>
          </cell>
          <cell r="D133">
            <v>93</v>
          </cell>
        </row>
        <row r="134">
          <cell r="D134">
            <v>94</v>
          </cell>
        </row>
        <row r="135">
          <cell r="D135">
            <v>95</v>
          </cell>
        </row>
        <row r="136">
          <cell r="D136">
            <v>96</v>
          </cell>
        </row>
        <row r="137">
          <cell r="D137">
            <v>97</v>
          </cell>
        </row>
        <row r="138">
          <cell r="D138">
            <v>98</v>
          </cell>
        </row>
        <row r="139">
          <cell r="D139">
            <v>99</v>
          </cell>
        </row>
        <row r="140">
          <cell r="D140">
            <v>100</v>
          </cell>
        </row>
        <row r="141">
          <cell r="D141">
            <v>101</v>
          </cell>
        </row>
        <row r="142">
          <cell r="D142">
            <v>102</v>
          </cell>
        </row>
        <row r="143">
          <cell r="D143">
            <v>103</v>
          </cell>
        </row>
        <row r="144">
          <cell r="D144">
            <v>104</v>
          </cell>
        </row>
        <row r="145">
          <cell r="D145">
            <v>105</v>
          </cell>
        </row>
        <row r="146">
          <cell r="D146">
            <v>106</v>
          </cell>
        </row>
        <row r="147">
          <cell r="D147">
            <v>107</v>
          </cell>
        </row>
        <row r="148">
          <cell r="D148">
            <v>108</v>
          </cell>
        </row>
        <row r="149">
          <cell r="D149">
            <v>109</v>
          </cell>
        </row>
        <row r="150">
          <cell r="D150">
            <v>110</v>
          </cell>
        </row>
        <row r="151">
          <cell r="D151">
            <v>111</v>
          </cell>
        </row>
        <row r="152">
          <cell r="D152">
            <v>112</v>
          </cell>
        </row>
        <row r="153">
          <cell r="D153">
            <v>113</v>
          </cell>
        </row>
        <row r="154">
          <cell r="D154">
            <v>114</v>
          </cell>
        </row>
        <row r="155">
          <cell r="D155">
            <v>115</v>
          </cell>
        </row>
        <row r="156">
          <cell r="D156">
            <v>116</v>
          </cell>
        </row>
        <row r="157">
          <cell r="D157">
            <v>117</v>
          </cell>
        </row>
        <row r="158">
          <cell r="D158">
            <v>118</v>
          </cell>
        </row>
        <row r="159">
          <cell r="D159">
            <v>119</v>
          </cell>
        </row>
        <row r="160">
          <cell r="D160">
            <v>120</v>
          </cell>
        </row>
        <row r="161">
          <cell r="D161">
            <v>121</v>
          </cell>
        </row>
        <row r="162">
          <cell r="D162">
            <v>122</v>
          </cell>
        </row>
        <row r="163">
          <cell r="D163">
            <v>123</v>
          </cell>
        </row>
        <row r="164">
          <cell r="D164">
            <v>124</v>
          </cell>
        </row>
        <row r="165">
          <cell r="D165">
            <v>125</v>
          </cell>
        </row>
        <row r="166">
          <cell r="D166">
            <v>126</v>
          </cell>
        </row>
        <row r="167">
          <cell r="D167">
            <v>127</v>
          </cell>
        </row>
        <row r="168">
          <cell r="D168">
            <v>128</v>
          </cell>
        </row>
        <row r="169">
          <cell r="D169">
            <v>129</v>
          </cell>
        </row>
        <row r="170">
          <cell r="D170">
            <v>130</v>
          </cell>
        </row>
        <row r="171">
          <cell r="D171">
            <v>131</v>
          </cell>
        </row>
        <row r="172">
          <cell r="D172">
            <v>132</v>
          </cell>
        </row>
        <row r="173">
          <cell r="D173">
            <v>133</v>
          </cell>
        </row>
        <row r="174">
          <cell r="D174">
            <v>134</v>
          </cell>
        </row>
        <row r="175">
          <cell r="D175">
            <v>135</v>
          </cell>
        </row>
        <row r="176">
          <cell r="D176">
            <v>136</v>
          </cell>
        </row>
        <row r="177">
          <cell r="D177">
            <v>137</v>
          </cell>
        </row>
        <row r="178">
          <cell r="D178">
            <v>138</v>
          </cell>
        </row>
        <row r="179">
          <cell r="D179">
            <v>139</v>
          </cell>
        </row>
        <row r="180">
          <cell r="D180">
            <v>140</v>
          </cell>
        </row>
        <row r="181">
          <cell r="D181">
            <v>141</v>
          </cell>
        </row>
        <row r="182">
          <cell r="D182">
            <v>142</v>
          </cell>
        </row>
        <row r="183">
          <cell r="D183">
            <v>143</v>
          </cell>
        </row>
        <row r="184">
          <cell r="D184">
            <v>144</v>
          </cell>
        </row>
        <row r="185">
          <cell r="D185">
            <v>145</v>
          </cell>
        </row>
        <row r="186">
          <cell r="D186">
            <v>146</v>
          </cell>
        </row>
        <row r="187">
          <cell r="D187">
            <v>147</v>
          </cell>
        </row>
        <row r="188">
          <cell r="D188">
            <v>148</v>
          </cell>
        </row>
        <row r="189">
          <cell r="D189">
            <v>149</v>
          </cell>
        </row>
        <row r="190">
          <cell r="D190">
            <v>150</v>
          </cell>
        </row>
        <row r="191">
          <cell r="D191">
            <v>151</v>
          </cell>
        </row>
        <row r="192">
          <cell r="D192">
            <v>152</v>
          </cell>
        </row>
        <row r="193">
          <cell r="D193">
            <v>153</v>
          </cell>
        </row>
        <row r="194">
          <cell r="D194">
            <v>154</v>
          </cell>
        </row>
        <row r="195">
          <cell r="D195">
            <v>155</v>
          </cell>
        </row>
        <row r="196">
          <cell r="D196">
            <v>156</v>
          </cell>
        </row>
        <row r="197">
          <cell r="D197">
            <v>157</v>
          </cell>
        </row>
        <row r="198">
          <cell r="D198">
            <v>158</v>
          </cell>
        </row>
        <row r="199">
          <cell r="D199">
            <v>159</v>
          </cell>
        </row>
        <row r="200">
          <cell r="D200">
            <v>160</v>
          </cell>
        </row>
        <row r="201">
          <cell r="D201">
            <v>161</v>
          </cell>
        </row>
        <row r="202">
          <cell r="D202">
            <v>162</v>
          </cell>
        </row>
        <row r="203">
          <cell r="D203">
            <v>163</v>
          </cell>
        </row>
        <row r="204">
          <cell r="D204">
            <v>164</v>
          </cell>
        </row>
        <row r="205">
          <cell r="D205">
            <v>165</v>
          </cell>
        </row>
        <row r="206">
          <cell r="D206">
            <v>166</v>
          </cell>
        </row>
        <row r="207">
          <cell r="D207">
            <v>167</v>
          </cell>
        </row>
        <row r="208">
          <cell r="D208">
            <v>168</v>
          </cell>
        </row>
        <row r="209">
          <cell r="D209">
            <v>169</v>
          </cell>
        </row>
        <row r="210">
          <cell r="D210">
            <v>170</v>
          </cell>
        </row>
        <row r="211">
          <cell r="D211">
            <v>171</v>
          </cell>
        </row>
        <row r="212">
          <cell r="D212">
            <v>172</v>
          </cell>
        </row>
        <row r="213">
          <cell r="D213">
            <v>173</v>
          </cell>
        </row>
        <row r="214">
          <cell r="D214">
            <v>174</v>
          </cell>
        </row>
        <row r="215">
          <cell r="D215">
            <v>175</v>
          </cell>
        </row>
        <row r="216">
          <cell r="D216">
            <v>176</v>
          </cell>
        </row>
        <row r="217">
          <cell r="D217">
            <v>177</v>
          </cell>
        </row>
        <row r="218">
          <cell r="D218">
            <v>178</v>
          </cell>
        </row>
        <row r="219">
          <cell r="D219">
            <v>179</v>
          </cell>
        </row>
        <row r="220">
          <cell r="D220">
            <v>180</v>
          </cell>
        </row>
        <row r="221">
          <cell r="D221">
            <v>181</v>
          </cell>
        </row>
        <row r="222">
          <cell r="D222">
            <v>182</v>
          </cell>
        </row>
        <row r="223">
          <cell r="D223">
            <v>183</v>
          </cell>
        </row>
        <row r="224">
          <cell r="D224">
            <v>184</v>
          </cell>
        </row>
        <row r="225">
          <cell r="D225">
            <v>185</v>
          </cell>
        </row>
        <row r="226">
          <cell r="D226">
            <v>186</v>
          </cell>
        </row>
        <row r="227">
          <cell r="D227">
            <v>187</v>
          </cell>
        </row>
        <row r="228">
          <cell r="D228">
            <v>188</v>
          </cell>
        </row>
        <row r="229">
          <cell r="D229">
            <v>189</v>
          </cell>
        </row>
        <row r="230">
          <cell r="D230">
            <v>190</v>
          </cell>
        </row>
        <row r="231">
          <cell r="D231">
            <v>191</v>
          </cell>
        </row>
        <row r="232">
          <cell r="D232">
            <v>192</v>
          </cell>
        </row>
        <row r="233">
          <cell r="D233">
            <v>193</v>
          </cell>
        </row>
        <row r="234">
          <cell r="D234">
            <v>194</v>
          </cell>
        </row>
        <row r="235">
          <cell r="D235">
            <v>195</v>
          </cell>
        </row>
        <row r="236">
          <cell r="D236">
            <v>196</v>
          </cell>
        </row>
        <row r="237">
          <cell r="D237">
            <v>197</v>
          </cell>
        </row>
        <row r="238">
          <cell r="D238">
            <v>198</v>
          </cell>
        </row>
        <row r="239">
          <cell r="D239">
            <v>199</v>
          </cell>
        </row>
        <row r="240">
          <cell r="D240">
            <v>200</v>
          </cell>
        </row>
        <row r="241">
          <cell r="D241">
            <v>201</v>
          </cell>
        </row>
        <row r="242">
          <cell r="D242">
            <v>202</v>
          </cell>
        </row>
        <row r="243">
          <cell r="D243">
            <v>203</v>
          </cell>
        </row>
        <row r="244">
          <cell r="D244">
            <v>204</v>
          </cell>
        </row>
        <row r="245">
          <cell r="D245">
            <v>205</v>
          </cell>
        </row>
        <row r="246">
          <cell r="D246">
            <v>206</v>
          </cell>
        </row>
        <row r="247">
          <cell r="D247">
            <v>207</v>
          </cell>
        </row>
        <row r="248">
          <cell r="D248">
            <v>208</v>
          </cell>
        </row>
        <row r="249">
          <cell r="D249">
            <v>209</v>
          </cell>
        </row>
        <row r="250">
          <cell r="D250">
            <v>210</v>
          </cell>
        </row>
        <row r="251">
          <cell r="D251">
            <v>211</v>
          </cell>
        </row>
        <row r="252">
          <cell r="D252">
            <v>212</v>
          </cell>
        </row>
        <row r="253">
          <cell r="D253">
            <v>213</v>
          </cell>
        </row>
        <row r="254">
          <cell r="D254">
            <v>214</v>
          </cell>
        </row>
        <row r="255">
          <cell r="D255">
            <v>215</v>
          </cell>
        </row>
        <row r="256">
          <cell r="D256">
            <v>216</v>
          </cell>
        </row>
        <row r="257">
          <cell r="D257">
            <v>217</v>
          </cell>
        </row>
        <row r="258">
          <cell r="D258">
            <v>218</v>
          </cell>
        </row>
        <row r="259">
          <cell r="D259">
            <v>219</v>
          </cell>
        </row>
        <row r="260">
          <cell r="D260">
            <v>220</v>
          </cell>
        </row>
        <row r="261">
          <cell r="D261">
            <v>221</v>
          </cell>
        </row>
        <row r="262">
          <cell r="D262">
            <v>222</v>
          </cell>
        </row>
        <row r="263">
          <cell r="D263">
            <v>223</v>
          </cell>
        </row>
        <row r="264">
          <cell r="D264">
            <v>224</v>
          </cell>
        </row>
        <row r="265">
          <cell r="D265">
            <v>225</v>
          </cell>
        </row>
        <row r="266">
          <cell r="D266">
            <v>226</v>
          </cell>
        </row>
        <row r="267">
          <cell r="D267">
            <v>227</v>
          </cell>
        </row>
        <row r="268">
          <cell r="D268">
            <v>228</v>
          </cell>
        </row>
        <row r="269">
          <cell r="D269">
            <v>229</v>
          </cell>
        </row>
        <row r="270">
          <cell r="D270">
            <v>230</v>
          </cell>
        </row>
        <row r="271">
          <cell r="D271">
            <v>231</v>
          </cell>
        </row>
        <row r="272">
          <cell r="D272">
            <v>232</v>
          </cell>
        </row>
        <row r="273">
          <cell r="D273">
            <v>233</v>
          </cell>
        </row>
        <row r="274">
          <cell r="D274">
            <v>234</v>
          </cell>
        </row>
        <row r="275">
          <cell r="D275">
            <v>235</v>
          </cell>
        </row>
        <row r="276">
          <cell r="D276">
            <v>236</v>
          </cell>
        </row>
        <row r="277">
          <cell r="D277">
            <v>237</v>
          </cell>
        </row>
        <row r="278">
          <cell r="D278">
            <v>238</v>
          </cell>
        </row>
        <row r="279">
          <cell r="D279">
            <v>239</v>
          </cell>
        </row>
        <row r="280">
          <cell r="D280">
            <v>240</v>
          </cell>
        </row>
        <row r="281">
          <cell r="D281">
            <v>241</v>
          </cell>
        </row>
        <row r="282">
          <cell r="D282">
            <v>242</v>
          </cell>
        </row>
        <row r="283">
          <cell r="D283">
            <v>243</v>
          </cell>
        </row>
        <row r="284">
          <cell r="D284">
            <v>244</v>
          </cell>
        </row>
        <row r="285">
          <cell r="D285">
            <v>245</v>
          </cell>
        </row>
        <row r="286">
          <cell r="D286">
            <v>246</v>
          </cell>
        </row>
        <row r="287">
          <cell r="D287">
            <v>247</v>
          </cell>
        </row>
        <row r="288">
          <cell r="D288">
            <v>248</v>
          </cell>
        </row>
        <row r="289">
          <cell r="D289">
            <v>249</v>
          </cell>
        </row>
        <row r="290">
          <cell r="D290">
            <v>250</v>
          </cell>
        </row>
        <row r="291">
          <cell r="D291">
            <v>251</v>
          </cell>
        </row>
        <row r="292">
          <cell r="D292">
            <v>252</v>
          </cell>
        </row>
        <row r="293">
          <cell r="D293">
            <v>253</v>
          </cell>
        </row>
        <row r="294">
          <cell r="D294">
            <v>254</v>
          </cell>
        </row>
        <row r="295">
          <cell r="D295">
            <v>255</v>
          </cell>
        </row>
        <row r="296">
          <cell r="D296">
            <v>256</v>
          </cell>
        </row>
        <row r="297">
          <cell r="D297">
            <v>257</v>
          </cell>
        </row>
        <row r="298">
          <cell r="D298">
            <v>258</v>
          </cell>
        </row>
        <row r="299">
          <cell r="D299">
            <v>259</v>
          </cell>
        </row>
        <row r="300">
          <cell r="D300">
            <v>260</v>
          </cell>
        </row>
        <row r="301">
          <cell r="D301">
            <v>261</v>
          </cell>
        </row>
        <row r="302">
          <cell r="D302">
            <v>262</v>
          </cell>
        </row>
        <row r="303">
          <cell r="D303">
            <v>263</v>
          </cell>
        </row>
        <row r="304">
          <cell r="D304">
            <v>264</v>
          </cell>
        </row>
        <row r="305">
          <cell r="D305">
            <v>265</v>
          </cell>
        </row>
        <row r="306">
          <cell r="D306">
            <v>266</v>
          </cell>
        </row>
        <row r="307">
          <cell r="D307">
            <v>267</v>
          </cell>
        </row>
        <row r="308">
          <cell r="D308">
            <v>268</v>
          </cell>
        </row>
        <row r="309">
          <cell r="D309">
            <v>269</v>
          </cell>
        </row>
        <row r="310">
          <cell r="D310">
            <v>270</v>
          </cell>
        </row>
        <row r="311">
          <cell r="D311">
            <v>271</v>
          </cell>
        </row>
        <row r="312">
          <cell r="D312">
            <v>272</v>
          </cell>
        </row>
        <row r="313">
          <cell r="D313">
            <v>273</v>
          </cell>
        </row>
        <row r="314">
          <cell r="D314">
            <v>274</v>
          </cell>
        </row>
        <row r="315">
          <cell r="D315">
            <v>275</v>
          </cell>
        </row>
        <row r="316">
          <cell r="D316">
            <v>276</v>
          </cell>
        </row>
        <row r="317">
          <cell r="D317">
            <v>277</v>
          </cell>
        </row>
        <row r="318">
          <cell r="D318">
            <v>278</v>
          </cell>
        </row>
        <row r="319">
          <cell r="D319">
            <v>279</v>
          </cell>
        </row>
        <row r="320">
          <cell r="D320">
            <v>280</v>
          </cell>
        </row>
        <row r="321">
          <cell r="D321">
            <v>281</v>
          </cell>
        </row>
        <row r="322">
          <cell r="D322">
            <v>282</v>
          </cell>
        </row>
        <row r="323">
          <cell r="D323">
            <v>283</v>
          </cell>
        </row>
        <row r="324">
          <cell r="D324">
            <v>284</v>
          </cell>
        </row>
        <row r="325">
          <cell r="D325">
            <v>285</v>
          </cell>
        </row>
        <row r="326">
          <cell r="D326">
            <v>286</v>
          </cell>
        </row>
        <row r="327">
          <cell r="D327">
            <v>287</v>
          </cell>
        </row>
        <row r="328">
          <cell r="D328">
            <v>288</v>
          </cell>
        </row>
        <row r="329">
          <cell r="D329">
            <v>289</v>
          </cell>
        </row>
        <row r="330">
          <cell r="D330">
            <v>290</v>
          </cell>
        </row>
        <row r="331">
          <cell r="D331">
            <v>291</v>
          </cell>
        </row>
        <row r="332">
          <cell r="D332">
            <v>292</v>
          </cell>
        </row>
        <row r="333">
          <cell r="D333">
            <v>293</v>
          </cell>
        </row>
        <row r="334">
          <cell r="D334">
            <v>294</v>
          </cell>
        </row>
        <row r="335">
          <cell r="D335">
            <v>295</v>
          </cell>
        </row>
        <row r="336">
          <cell r="D336">
            <v>296</v>
          </cell>
        </row>
        <row r="337">
          <cell r="D337">
            <v>297</v>
          </cell>
        </row>
        <row r="338">
          <cell r="D338">
            <v>298</v>
          </cell>
        </row>
        <row r="339">
          <cell r="D339">
            <v>299</v>
          </cell>
        </row>
        <row r="340">
          <cell r="D340">
            <v>300</v>
          </cell>
        </row>
        <row r="341">
          <cell r="D341">
            <v>301</v>
          </cell>
        </row>
        <row r="342">
          <cell r="D342">
            <v>302</v>
          </cell>
        </row>
        <row r="343">
          <cell r="D343">
            <v>303</v>
          </cell>
        </row>
        <row r="344">
          <cell r="D344">
            <v>304</v>
          </cell>
        </row>
        <row r="345">
          <cell r="D345">
            <v>305</v>
          </cell>
        </row>
        <row r="346">
          <cell r="D346">
            <v>306</v>
          </cell>
        </row>
        <row r="347">
          <cell r="D347">
            <v>307</v>
          </cell>
        </row>
        <row r="348">
          <cell r="D348">
            <v>308</v>
          </cell>
        </row>
        <row r="349">
          <cell r="D349">
            <v>309</v>
          </cell>
        </row>
        <row r="350">
          <cell r="D350">
            <v>310</v>
          </cell>
        </row>
        <row r="351">
          <cell r="D351">
            <v>311</v>
          </cell>
        </row>
        <row r="352">
          <cell r="D352">
            <v>312</v>
          </cell>
        </row>
        <row r="353">
          <cell r="D353">
            <v>313</v>
          </cell>
        </row>
        <row r="354">
          <cell r="D354">
            <v>314</v>
          </cell>
        </row>
        <row r="355">
          <cell r="D355">
            <v>315</v>
          </cell>
        </row>
        <row r="356">
          <cell r="D356">
            <v>316</v>
          </cell>
        </row>
        <row r="357">
          <cell r="D357">
            <v>317</v>
          </cell>
        </row>
        <row r="358">
          <cell r="D358">
            <v>318</v>
          </cell>
        </row>
        <row r="359">
          <cell r="D359">
            <v>319</v>
          </cell>
        </row>
        <row r="360">
          <cell r="D360">
            <v>320</v>
          </cell>
        </row>
        <row r="361">
          <cell r="D361">
            <v>321</v>
          </cell>
        </row>
        <row r="362">
          <cell r="D362">
            <v>322</v>
          </cell>
        </row>
        <row r="363">
          <cell r="D363">
            <v>323</v>
          </cell>
        </row>
        <row r="364">
          <cell r="D364">
            <v>324</v>
          </cell>
        </row>
        <row r="365">
          <cell r="D365">
            <v>325</v>
          </cell>
        </row>
        <row r="366">
          <cell r="D366">
            <v>326</v>
          </cell>
        </row>
        <row r="367">
          <cell r="D367">
            <v>327</v>
          </cell>
        </row>
        <row r="368">
          <cell r="D368">
            <v>328</v>
          </cell>
        </row>
        <row r="369">
          <cell r="D369">
            <v>329</v>
          </cell>
        </row>
        <row r="370">
          <cell r="D370">
            <v>330</v>
          </cell>
        </row>
        <row r="371">
          <cell r="D371">
            <v>331</v>
          </cell>
        </row>
        <row r="372">
          <cell r="D372">
            <v>332</v>
          </cell>
        </row>
        <row r="373">
          <cell r="D373">
            <v>333</v>
          </cell>
        </row>
        <row r="374">
          <cell r="D374">
            <v>334</v>
          </cell>
        </row>
        <row r="375">
          <cell r="D375">
            <v>335</v>
          </cell>
        </row>
        <row r="376">
          <cell r="D376">
            <v>336</v>
          </cell>
        </row>
        <row r="377">
          <cell r="D377">
            <v>337</v>
          </cell>
        </row>
        <row r="378">
          <cell r="D378">
            <v>338</v>
          </cell>
        </row>
        <row r="379">
          <cell r="D379">
            <v>339</v>
          </cell>
        </row>
        <row r="380">
          <cell r="D380">
            <v>340</v>
          </cell>
        </row>
        <row r="381">
          <cell r="D381">
            <v>341</v>
          </cell>
        </row>
        <row r="382">
          <cell r="D382">
            <v>342</v>
          </cell>
        </row>
        <row r="383">
          <cell r="D383">
            <v>343</v>
          </cell>
        </row>
        <row r="384">
          <cell r="D384">
            <v>344</v>
          </cell>
        </row>
        <row r="385">
          <cell r="D385">
            <v>345</v>
          </cell>
        </row>
        <row r="386">
          <cell r="D386">
            <v>346</v>
          </cell>
        </row>
        <row r="387">
          <cell r="D387">
            <v>347</v>
          </cell>
        </row>
        <row r="388">
          <cell r="D388">
            <v>348</v>
          </cell>
        </row>
        <row r="389">
          <cell r="D389">
            <v>349</v>
          </cell>
        </row>
        <row r="390">
          <cell r="D390">
            <v>350</v>
          </cell>
        </row>
        <row r="391">
          <cell r="D391">
            <v>351</v>
          </cell>
        </row>
        <row r="392">
          <cell r="D392">
            <v>352</v>
          </cell>
        </row>
        <row r="393">
          <cell r="D393">
            <v>353</v>
          </cell>
        </row>
        <row r="394">
          <cell r="D394">
            <v>354</v>
          </cell>
        </row>
        <row r="395">
          <cell r="D395">
            <v>355</v>
          </cell>
        </row>
        <row r="396">
          <cell r="D396">
            <v>356</v>
          </cell>
        </row>
        <row r="397">
          <cell r="D397">
            <v>357</v>
          </cell>
        </row>
        <row r="398">
          <cell r="D398">
            <v>358</v>
          </cell>
        </row>
        <row r="399">
          <cell r="D399">
            <v>359</v>
          </cell>
        </row>
        <row r="400">
          <cell r="D400">
            <v>360</v>
          </cell>
        </row>
        <row r="401">
          <cell r="D401">
            <v>361</v>
          </cell>
        </row>
        <row r="402">
          <cell r="D402">
            <v>362</v>
          </cell>
        </row>
        <row r="403">
          <cell r="D403">
            <v>363</v>
          </cell>
        </row>
        <row r="404">
          <cell r="D404">
            <v>364</v>
          </cell>
        </row>
        <row r="405">
          <cell r="D405">
            <v>365</v>
          </cell>
        </row>
        <row r="406">
          <cell r="D406">
            <v>366</v>
          </cell>
        </row>
        <row r="407">
          <cell r="D407">
            <v>367</v>
          </cell>
        </row>
        <row r="408">
          <cell r="D408">
            <v>368</v>
          </cell>
        </row>
        <row r="409">
          <cell r="D409">
            <v>369</v>
          </cell>
        </row>
        <row r="410">
          <cell r="D410">
            <v>370</v>
          </cell>
        </row>
        <row r="411">
          <cell r="D411">
            <v>371</v>
          </cell>
        </row>
        <row r="412">
          <cell r="D412">
            <v>372</v>
          </cell>
        </row>
        <row r="413">
          <cell r="D413">
            <v>373</v>
          </cell>
        </row>
        <row r="414">
          <cell r="D414">
            <v>374</v>
          </cell>
        </row>
        <row r="415">
          <cell r="D415">
            <v>375</v>
          </cell>
        </row>
        <row r="416">
          <cell r="D416">
            <v>376</v>
          </cell>
        </row>
        <row r="417">
          <cell r="D417">
            <v>377</v>
          </cell>
        </row>
        <row r="418">
          <cell r="D418">
            <v>378</v>
          </cell>
        </row>
        <row r="419">
          <cell r="D419">
            <v>379</v>
          </cell>
        </row>
        <row r="420">
          <cell r="D420">
            <v>380</v>
          </cell>
        </row>
        <row r="421">
          <cell r="D421">
            <v>381</v>
          </cell>
        </row>
        <row r="422">
          <cell r="D422">
            <v>382</v>
          </cell>
        </row>
        <row r="423">
          <cell r="D423">
            <v>383</v>
          </cell>
        </row>
        <row r="424">
          <cell r="D424">
            <v>384</v>
          </cell>
        </row>
        <row r="425">
          <cell r="D425">
            <v>385</v>
          </cell>
        </row>
        <row r="426">
          <cell r="D426">
            <v>386</v>
          </cell>
        </row>
        <row r="427">
          <cell r="D427">
            <v>387</v>
          </cell>
        </row>
        <row r="428">
          <cell r="D428">
            <v>388</v>
          </cell>
        </row>
        <row r="429">
          <cell r="D429">
            <v>389</v>
          </cell>
        </row>
        <row r="430">
          <cell r="D430">
            <v>390</v>
          </cell>
        </row>
        <row r="431">
          <cell r="D431">
            <v>391</v>
          </cell>
        </row>
        <row r="432">
          <cell r="D432">
            <v>392</v>
          </cell>
        </row>
        <row r="433">
          <cell r="D433">
            <v>393</v>
          </cell>
        </row>
        <row r="434">
          <cell r="D434">
            <v>394</v>
          </cell>
        </row>
        <row r="435">
          <cell r="D435">
            <v>395</v>
          </cell>
        </row>
        <row r="436">
          <cell r="D436">
            <v>396</v>
          </cell>
        </row>
        <row r="437">
          <cell r="D437">
            <v>397</v>
          </cell>
        </row>
        <row r="438">
          <cell r="D438">
            <v>398</v>
          </cell>
        </row>
        <row r="439">
          <cell r="D439">
            <v>399</v>
          </cell>
        </row>
        <row r="440">
          <cell r="D440">
            <v>400</v>
          </cell>
        </row>
        <row r="441">
          <cell r="D441">
            <v>401</v>
          </cell>
        </row>
        <row r="442">
          <cell r="D442">
            <v>402</v>
          </cell>
        </row>
        <row r="443">
          <cell r="D443">
            <v>403</v>
          </cell>
        </row>
        <row r="444">
          <cell r="D444">
            <v>404</v>
          </cell>
        </row>
        <row r="445">
          <cell r="D445">
            <v>405</v>
          </cell>
        </row>
        <row r="446">
          <cell r="D446">
            <v>406</v>
          </cell>
        </row>
        <row r="447">
          <cell r="D447">
            <v>407</v>
          </cell>
        </row>
        <row r="448">
          <cell r="D448">
            <v>408</v>
          </cell>
        </row>
        <row r="449">
          <cell r="D449">
            <v>409</v>
          </cell>
        </row>
        <row r="450">
          <cell r="D450">
            <v>410</v>
          </cell>
        </row>
        <row r="451">
          <cell r="D451">
            <v>411</v>
          </cell>
        </row>
        <row r="452">
          <cell r="D452">
            <v>412</v>
          </cell>
        </row>
        <row r="453">
          <cell r="D453">
            <v>413</v>
          </cell>
        </row>
        <row r="454">
          <cell r="D454">
            <v>414</v>
          </cell>
        </row>
        <row r="455">
          <cell r="D455">
            <v>415</v>
          </cell>
        </row>
        <row r="456">
          <cell r="D456">
            <v>416</v>
          </cell>
        </row>
        <row r="457">
          <cell r="D457">
            <v>417</v>
          </cell>
        </row>
        <row r="458">
          <cell r="D458">
            <v>418</v>
          </cell>
        </row>
        <row r="459">
          <cell r="D459">
            <v>419</v>
          </cell>
        </row>
        <row r="460">
          <cell r="D460">
            <v>420</v>
          </cell>
        </row>
        <row r="461">
          <cell r="D461">
            <v>421</v>
          </cell>
        </row>
        <row r="462">
          <cell r="D462">
            <v>422</v>
          </cell>
        </row>
        <row r="463">
          <cell r="D463">
            <v>423</v>
          </cell>
        </row>
        <row r="464">
          <cell r="D464">
            <v>424</v>
          </cell>
        </row>
        <row r="465">
          <cell r="D465">
            <v>425</v>
          </cell>
        </row>
        <row r="466">
          <cell r="D466">
            <v>426</v>
          </cell>
        </row>
        <row r="467">
          <cell r="D467">
            <v>427</v>
          </cell>
        </row>
        <row r="468">
          <cell r="D468">
            <v>428</v>
          </cell>
        </row>
        <row r="469">
          <cell r="D469">
            <v>429</v>
          </cell>
        </row>
        <row r="470">
          <cell r="D470">
            <v>430</v>
          </cell>
        </row>
        <row r="471">
          <cell r="D471">
            <v>431</v>
          </cell>
        </row>
        <row r="472">
          <cell r="D472">
            <v>432</v>
          </cell>
        </row>
        <row r="473">
          <cell r="D473">
            <v>433</v>
          </cell>
        </row>
        <row r="474">
          <cell r="D474">
            <v>434</v>
          </cell>
        </row>
        <row r="475">
          <cell r="D475">
            <v>435</v>
          </cell>
        </row>
        <row r="476">
          <cell r="D476">
            <v>436</v>
          </cell>
        </row>
        <row r="477">
          <cell r="D477">
            <v>437</v>
          </cell>
        </row>
        <row r="478">
          <cell r="D478">
            <v>438</v>
          </cell>
        </row>
        <row r="479">
          <cell r="D479">
            <v>439</v>
          </cell>
        </row>
        <row r="480">
          <cell r="D480">
            <v>440</v>
          </cell>
        </row>
        <row r="481">
          <cell r="D481">
            <v>441</v>
          </cell>
        </row>
        <row r="482">
          <cell r="D482">
            <v>442</v>
          </cell>
        </row>
        <row r="483">
          <cell r="D483">
            <v>443</v>
          </cell>
        </row>
        <row r="484">
          <cell r="D484">
            <v>444</v>
          </cell>
        </row>
        <row r="485">
          <cell r="D485">
            <v>445</v>
          </cell>
        </row>
        <row r="486">
          <cell r="D486">
            <v>446</v>
          </cell>
        </row>
        <row r="487">
          <cell r="D487">
            <v>447</v>
          </cell>
        </row>
        <row r="488">
          <cell r="D488">
            <v>448</v>
          </cell>
        </row>
        <row r="489">
          <cell r="D489">
            <v>449</v>
          </cell>
        </row>
        <row r="490">
          <cell r="D490">
            <v>450</v>
          </cell>
        </row>
        <row r="491">
          <cell r="D491">
            <v>451</v>
          </cell>
        </row>
        <row r="492">
          <cell r="D492">
            <v>452</v>
          </cell>
        </row>
        <row r="493">
          <cell r="D493">
            <v>453</v>
          </cell>
        </row>
        <row r="494">
          <cell r="D494">
            <v>454</v>
          </cell>
        </row>
        <row r="495">
          <cell r="D495">
            <v>455</v>
          </cell>
        </row>
        <row r="496">
          <cell r="D496">
            <v>456</v>
          </cell>
        </row>
        <row r="497">
          <cell r="D497">
            <v>457</v>
          </cell>
        </row>
        <row r="498">
          <cell r="D498">
            <v>458</v>
          </cell>
        </row>
        <row r="499">
          <cell r="D499">
            <v>459</v>
          </cell>
        </row>
        <row r="500">
          <cell r="D500">
            <v>460</v>
          </cell>
        </row>
        <row r="501">
          <cell r="D501">
            <v>461</v>
          </cell>
        </row>
        <row r="502">
          <cell r="D502">
            <v>462</v>
          </cell>
        </row>
        <row r="503">
          <cell r="D503">
            <v>463</v>
          </cell>
        </row>
        <row r="504">
          <cell r="D504">
            <v>464</v>
          </cell>
        </row>
        <row r="505">
          <cell r="D505">
            <v>465</v>
          </cell>
        </row>
        <row r="506">
          <cell r="D506">
            <v>466</v>
          </cell>
        </row>
        <row r="507">
          <cell r="D507">
            <v>467</v>
          </cell>
        </row>
        <row r="508">
          <cell r="D508">
            <v>468</v>
          </cell>
        </row>
        <row r="509">
          <cell r="D509">
            <v>469</v>
          </cell>
        </row>
        <row r="510">
          <cell r="D510">
            <v>470</v>
          </cell>
        </row>
        <row r="511">
          <cell r="D511">
            <v>471</v>
          </cell>
        </row>
        <row r="512">
          <cell r="D512">
            <v>472</v>
          </cell>
        </row>
        <row r="513">
          <cell r="D513">
            <v>473</v>
          </cell>
        </row>
        <row r="514">
          <cell r="D514">
            <v>474</v>
          </cell>
        </row>
        <row r="515">
          <cell r="D515">
            <v>475</v>
          </cell>
        </row>
        <row r="516">
          <cell r="D516">
            <v>476</v>
          </cell>
        </row>
        <row r="517">
          <cell r="D517">
            <v>477</v>
          </cell>
        </row>
        <row r="518">
          <cell r="D518">
            <v>478</v>
          </cell>
        </row>
        <row r="519">
          <cell r="D519">
            <v>479</v>
          </cell>
        </row>
        <row r="520">
          <cell r="D520">
            <v>480</v>
          </cell>
        </row>
        <row r="521">
          <cell r="D521">
            <v>481</v>
          </cell>
        </row>
        <row r="522">
          <cell r="D522">
            <v>482</v>
          </cell>
        </row>
        <row r="523">
          <cell r="D523">
            <v>483</v>
          </cell>
        </row>
        <row r="524">
          <cell r="D524">
            <v>484</v>
          </cell>
        </row>
        <row r="525">
          <cell r="D525">
            <v>485</v>
          </cell>
        </row>
        <row r="526">
          <cell r="D526">
            <v>486</v>
          </cell>
        </row>
        <row r="527">
          <cell r="D527">
            <v>487</v>
          </cell>
        </row>
        <row r="528">
          <cell r="D528">
            <v>488</v>
          </cell>
        </row>
        <row r="529">
          <cell r="D529">
            <v>489</v>
          </cell>
        </row>
        <row r="530">
          <cell r="D530">
            <v>490</v>
          </cell>
        </row>
        <row r="531">
          <cell r="D531">
            <v>491</v>
          </cell>
        </row>
        <row r="532">
          <cell r="D532">
            <v>492</v>
          </cell>
        </row>
        <row r="533">
          <cell r="D533">
            <v>493</v>
          </cell>
        </row>
        <row r="534">
          <cell r="D534">
            <v>494</v>
          </cell>
        </row>
        <row r="535">
          <cell r="D535">
            <v>495</v>
          </cell>
        </row>
        <row r="536">
          <cell r="D536">
            <v>496</v>
          </cell>
        </row>
        <row r="537">
          <cell r="D537">
            <v>497</v>
          </cell>
        </row>
        <row r="538">
          <cell r="D538">
            <v>498</v>
          </cell>
        </row>
        <row r="539">
          <cell r="D539">
            <v>499</v>
          </cell>
        </row>
        <row r="540">
          <cell r="D540">
            <v>500</v>
          </cell>
        </row>
        <row r="541">
          <cell r="D541">
            <v>501</v>
          </cell>
        </row>
        <row r="542">
          <cell r="D542">
            <v>502</v>
          </cell>
        </row>
        <row r="543">
          <cell r="D543">
            <v>503</v>
          </cell>
        </row>
        <row r="544">
          <cell r="D544">
            <v>504</v>
          </cell>
        </row>
        <row r="545">
          <cell r="D545">
            <v>505</v>
          </cell>
        </row>
        <row r="546">
          <cell r="D546">
            <v>506</v>
          </cell>
        </row>
        <row r="547">
          <cell r="D547">
            <v>507</v>
          </cell>
        </row>
        <row r="548">
          <cell r="D548">
            <v>508</v>
          </cell>
        </row>
        <row r="549">
          <cell r="D549">
            <v>509</v>
          </cell>
        </row>
        <row r="550">
          <cell r="D550">
            <v>510</v>
          </cell>
        </row>
        <row r="551">
          <cell r="D551">
            <v>511</v>
          </cell>
        </row>
        <row r="552">
          <cell r="D552">
            <v>512</v>
          </cell>
        </row>
        <row r="553">
          <cell r="D553">
            <v>513</v>
          </cell>
        </row>
        <row r="554">
          <cell r="D554">
            <v>514</v>
          </cell>
        </row>
        <row r="555">
          <cell r="D555">
            <v>515</v>
          </cell>
        </row>
        <row r="556">
          <cell r="D556">
            <v>516</v>
          </cell>
        </row>
        <row r="557">
          <cell r="D557">
            <v>517</v>
          </cell>
        </row>
        <row r="558">
          <cell r="D558">
            <v>518</v>
          </cell>
        </row>
        <row r="559">
          <cell r="D559">
            <v>519</v>
          </cell>
        </row>
        <row r="560">
          <cell r="D560">
            <v>520</v>
          </cell>
        </row>
        <row r="561">
          <cell r="D561">
            <v>521</v>
          </cell>
        </row>
        <row r="562">
          <cell r="D562">
            <v>522</v>
          </cell>
        </row>
        <row r="563">
          <cell r="D563">
            <v>523</v>
          </cell>
        </row>
        <row r="564">
          <cell r="D564">
            <v>524</v>
          </cell>
        </row>
        <row r="565">
          <cell r="D565">
            <v>525</v>
          </cell>
        </row>
        <row r="566">
          <cell r="D566">
            <v>526</v>
          </cell>
        </row>
        <row r="567">
          <cell r="D567">
            <v>527</v>
          </cell>
        </row>
        <row r="568">
          <cell r="D568">
            <v>528</v>
          </cell>
        </row>
        <row r="569">
          <cell r="D569">
            <v>529</v>
          </cell>
        </row>
        <row r="570">
          <cell r="D570">
            <v>530</v>
          </cell>
        </row>
        <row r="571">
          <cell r="D571">
            <v>531</v>
          </cell>
        </row>
        <row r="572">
          <cell r="D572">
            <v>532</v>
          </cell>
        </row>
        <row r="573">
          <cell r="D573">
            <v>533</v>
          </cell>
        </row>
        <row r="574">
          <cell r="D574">
            <v>534</v>
          </cell>
        </row>
        <row r="575">
          <cell r="D575">
            <v>535</v>
          </cell>
        </row>
        <row r="576">
          <cell r="D576">
            <v>536</v>
          </cell>
        </row>
        <row r="577">
          <cell r="D577">
            <v>537</v>
          </cell>
        </row>
        <row r="578">
          <cell r="D578">
            <v>538</v>
          </cell>
        </row>
        <row r="579">
          <cell r="D579">
            <v>539</v>
          </cell>
        </row>
        <row r="580">
          <cell r="D580">
            <v>540</v>
          </cell>
        </row>
        <row r="581">
          <cell r="D581">
            <v>541</v>
          </cell>
        </row>
        <row r="582">
          <cell r="D582">
            <v>542</v>
          </cell>
        </row>
        <row r="583">
          <cell r="D583">
            <v>543</v>
          </cell>
        </row>
        <row r="584">
          <cell r="D584">
            <v>544</v>
          </cell>
        </row>
        <row r="585">
          <cell r="D585">
            <v>545</v>
          </cell>
        </row>
        <row r="586">
          <cell r="D586">
            <v>546</v>
          </cell>
        </row>
        <row r="587">
          <cell r="D587">
            <v>547</v>
          </cell>
        </row>
        <row r="588">
          <cell r="D588">
            <v>548</v>
          </cell>
        </row>
        <row r="589">
          <cell r="D589">
            <v>549</v>
          </cell>
        </row>
        <row r="590">
          <cell r="D590">
            <v>550</v>
          </cell>
        </row>
        <row r="591">
          <cell r="D591">
            <v>551</v>
          </cell>
        </row>
        <row r="592">
          <cell r="D592">
            <v>552</v>
          </cell>
        </row>
        <row r="593">
          <cell r="D593">
            <v>553</v>
          </cell>
        </row>
        <row r="594">
          <cell r="D594">
            <v>554</v>
          </cell>
        </row>
        <row r="595">
          <cell r="D595">
            <v>555</v>
          </cell>
        </row>
        <row r="596">
          <cell r="D596">
            <v>556</v>
          </cell>
        </row>
        <row r="597">
          <cell r="D597">
            <v>557</v>
          </cell>
        </row>
        <row r="598">
          <cell r="D598">
            <v>558</v>
          </cell>
        </row>
        <row r="599">
          <cell r="D599">
            <v>559</v>
          </cell>
        </row>
        <row r="600">
          <cell r="D600">
            <v>560</v>
          </cell>
        </row>
        <row r="601">
          <cell r="D601">
            <v>561</v>
          </cell>
        </row>
        <row r="602">
          <cell r="D602">
            <v>562</v>
          </cell>
        </row>
        <row r="603">
          <cell r="D603">
            <v>563</v>
          </cell>
        </row>
        <row r="604">
          <cell r="D604">
            <v>564</v>
          </cell>
        </row>
        <row r="605">
          <cell r="D605">
            <v>565</v>
          </cell>
        </row>
        <row r="606">
          <cell r="D606">
            <v>566</v>
          </cell>
        </row>
        <row r="607">
          <cell r="D607">
            <v>567</v>
          </cell>
        </row>
        <row r="608">
          <cell r="D608">
            <v>568</v>
          </cell>
        </row>
        <row r="609">
          <cell r="D609">
            <v>569</v>
          </cell>
        </row>
        <row r="610">
          <cell r="D610">
            <v>570</v>
          </cell>
        </row>
        <row r="611">
          <cell r="D611">
            <v>571</v>
          </cell>
        </row>
        <row r="612">
          <cell r="D612">
            <v>572</v>
          </cell>
        </row>
        <row r="613">
          <cell r="D613">
            <v>573</v>
          </cell>
        </row>
        <row r="614">
          <cell r="D614">
            <v>574</v>
          </cell>
        </row>
        <row r="615">
          <cell r="D615">
            <v>575</v>
          </cell>
        </row>
        <row r="616">
          <cell r="D616">
            <v>576</v>
          </cell>
        </row>
        <row r="617">
          <cell r="D617">
            <v>577</v>
          </cell>
        </row>
        <row r="618">
          <cell r="D618">
            <v>578</v>
          </cell>
        </row>
        <row r="619">
          <cell r="D619">
            <v>579</v>
          </cell>
        </row>
        <row r="620">
          <cell r="D620">
            <v>580</v>
          </cell>
        </row>
        <row r="621">
          <cell r="D621">
            <v>581</v>
          </cell>
        </row>
        <row r="622">
          <cell r="D622">
            <v>582</v>
          </cell>
        </row>
        <row r="623">
          <cell r="D623">
            <v>583</v>
          </cell>
        </row>
        <row r="624">
          <cell r="D624">
            <v>584</v>
          </cell>
        </row>
        <row r="625">
          <cell r="D625">
            <v>585</v>
          </cell>
        </row>
        <row r="626">
          <cell r="D626">
            <v>586</v>
          </cell>
        </row>
        <row r="627">
          <cell r="D627">
            <v>587</v>
          </cell>
        </row>
        <row r="628">
          <cell r="D628">
            <v>588</v>
          </cell>
        </row>
        <row r="629">
          <cell r="D629">
            <v>589</v>
          </cell>
        </row>
        <row r="630">
          <cell r="D630">
            <v>590</v>
          </cell>
        </row>
        <row r="631">
          <cell r="D631">
            <v>591</v>
          </cell>
        </row>
        <row r="632">
          <cell r="D632">
            <v>592</v>
          </cell>
        </row>
        <row r="633">
          <cell r="D633">
            <v>593</v>
          </cell>
        </row>
        <row r="634">
          <cell r="D634">
            <v>594</v>
          </cell>
        </row>
        <row r="635">
          <cell r="D635">
            <v>595</v>
          </cell>
        </row>
        <row r="636">
          <cell r="D636">
            <v>596</v>
          </cell>
        </row>
        <row r="637">
          <cell r="D637">
            <v>597</v>
          </cell>
        </row>
        <row r="638">
          <cell r="D638">
            <v>598</v>
          </cell>
        </row>
        <row r="639">
          <cell r="D639">
            <v>599</v>
          </cell>
        </row>
        <row r="640">
          <cell r="D640">
            <v>600</v>
          </cell>
        </row>
        <row r="641">
          <cell r="D641">
            <v>601</v>
          </cell>
        </row>
        <row r="642">
          <cell r="D642">
            <v>602</v>
          </cell>
        </row>
        <row r="643">
          <cell r="D643">
            <v>603</v>
          </cell>
        </row>
        <row r="644">
          <cell r="D644">
            <v>604</v>
          </cell>
        </row>
        <row r="645">
          <cell r="D645">
            <v>605</v>
          </cell>
        </row>
        <row r="646">
          <cell r="D646">
            <v>606</v>
          </cell>
        </row>
        <row r="647">
          <cell r="D647">
            <v>607</v>
          </cell>
        </row>
        <row r="648">
          <cell r="D648">
            <v>608</v>
          </cell>
        </row>
        <row r="649">
          <cell r="D649">
            <v>609</v>
          </cell>
        </row>
        <row r="650">
          <cell r="D650">
            <v>610</v>
          </cell>
        </row>
        <row r="651">
          <cell r="D651">
            <v>611</v>
          </cell>
        </row>
        <row r="652">
          <cell r="D652">
            <v>612</v>
          </cell>
        </row>
        <row r="653">
          <cell r="D653">
            <v>613</v>
          </cell>
        </row>
        <row r="654">
          <cell r="D654">
            <v>614</v>
          </cell>
        </row>
        <row r="655">
          <cell r="D655">
            <v>615</v>
          </cell>
        </row>
        <row r="656">
          <cell r="D656">
            <v>616</v>
          </cell>
        </row>
        <row r="657">
          <cell r="D657">
            <v>617</v>
          </cell>
        </row>
        <row r="658">
          <cell r="D658">
            <v>618</v>
          </cell>
        </row>
        <row r="659">
          <cell r="D659">
            <v>619</v>
          </cell>
        </row>
        <row r="660">
          <cell r="D660">
            <v>620</v>
          </cell>
        </row>
        <row r="661">
          <cell r="D661">
            <v>621</v>
          </cell>
        </row>
        <row r="662">
          <cell r="D662">
            <v>622</v>
          </cell>
        </row>
        <row r="663">
          <cell r="D663">
            <v>623</v>
          </cell>
        </row>
        <row r="664">
          <cell r="D664">
            <v>624</v>
          </cell>
        </row>
        <row r="665">
          <cell r="D665">
            <v>625</v>
          </cell>
        </row>
        <row r="666">
          <cell r="D666">
            <v>626</v>
          </cell>
        </row>
        <row r="667">
          <cell r="D667">
            <v>627</v>
          </cell>
        </row>
        <row r="668">
          <cell r="D668">
            <v>628</v>
          </cell>
        </row>
        <row r="669">
          <cell r="D669">
            <v>629</v>
          </cell>
        </row>
        <row r="670">
          <cell r="D670">
            <v>630</v>
          </cell>
        </row>
        <row r="671">
          <cell r="D671">
            <v>631</v>
          </cell>
        </row>
        <row r="672">
          <cell r="D672">
            <v>632</v>
          </cell>
        </row>
        <row r="673">
          <cell r="D673">
            <v>633</v>
          </cell>
        </row>
        <row r="674">
          <cell r="D674">
            <v>634</v>
          </cell>
        </row>
        <row r="675">
          <cell r="D675">
            <v>635</v>
          </cell>
        </row>
        <row r="676">
          <cell r="D676">
            <v>636</v>
          </cell>
        </row>
        <row r="677">
          <cell r="D677">
            <v>637</v>
          </cell>
        </row>
        <row r="678">
          <cell r="D678">
            <v>638</v>
          </cell>
        </row>
        <row r="679">
          <cell r="D679">
            <v>639</v>
          </cell>
        </row>
        <row r="680">
          <cell r="D680">
            <v>640</v>
          </cell>
        </row>
        <row r="681">
          <cell r="D681">
            <v>641</v>
          </cell>
        </row>
        <row r="682">
          <cell r="D682">
            <v>642</v>
          </cell>
        </row>
        <row r="683">
          <cell r="D683">
            <v>643</v>
          </cell>
        </row>
        <row r="684">
          <cell r="D684">
            <v>644</v>
          </cell>
        </row>
        <row r="685">
          <cell r="D685">
            <v>645</v>
          </cell>
        </row>
        <row r="686">
          <cell r="D686">
            <v>646</v>
          </cell>
        </row>
        <row r="687">
          <cell r="D687">
            <v>647</v>
          </cell>
        </row>
        <row r="688">
          <cell r="D688">
            <v>648</v>
          </cell>
        </row>
        <row r="689">
          <cell r="D689">
            <v>649</v>
          </cell>
        </row>
        <row r="690">
          <cell r="D690">
            <v>650</v>
          </cell>
        </row>
        <row r="691">
          <cell r="D691">
            <v>651</v>
          </cell>
        </row>
        <row r="692">
          <cell r="D692">
            <v>652</v>
          </cell>
        </row>
        <row r="693">
          <cell r="D693">
            <v>653</v>
          </cell>
        </row>
        <row r="694">
          <cell r="D694">
            <v>654</v>
          </cell>
        </row>
        <row r="695">
          <cell r="D695">
            <v>655</v>
          </cell>
        </row>
        <row r="696">
          <cell r="D696">
            <v>656</v>
          </cell>
        </row>
        <row r="697">
          <cell r="D697">
            <v>657</v>
          </cell>
        </row>
        <row r="698">
          <cell r="D698">
            <v>658</v>
          </cell>
        </row>
        <row r="699">
          <cell r="D699">
            <v>659</v>
          </cell>
        </row>
        <row r="700">
          <cell r="D700">
            <v>660</v>
          </cell>
        </row>
        <row r="701">
          <cell r="D701">
            <v>661</v>
          </cell>
        </row>
        <row r="702">
          <cell r="D702">
            <v>662</v>
          </cell>
        </row>
        <row r="703">
          <cell r="D703">
            <v>663</v>
          </cell>
        </row>
        <row r="704">
          <cell r="D704">
            <v>664</v>
          </cell>
        </row>
        <row r="705">
          <cell r="D705">
            <v>665</v>
          </cell>
        </row>
        <row r="706">
          <cell r="D706">
            <v>666</v>
          </cell>
        </row>
        <row r="707">
          <cell r="D707">
            <v>667</v>
          </cell>
        </row>
        <row r="708">
          <cell r="D708">
            <v>668</v>
          </cell>
        </row>
        <row r="709">
          <cell r="D709">
            <v>669</v>
          </cell>
        </row>
        <row r="710">
          <cell r="D710">
            <v>670</v>
          </cell>
        </row>
        <row r="711">
          <cell r="D711">
            <v>671</v>
          </cell>
        </row>
        <row r="712">
          <cell r="D712">
            <v>672</v>
          </cell>
        </row>
        <row r="713">
          <cell r="D713">
            <v>673</v>
          </cell>
        </row>
        <row r="714">
          <cell r="D714">
            <v>674</v>
          </cell>
        </row>
        <row r="715">
          <cell r="D715">
            <v>675</v>
          </cell>
        </row>
        <row r="716">
          <cell r="D716">
            <v>676</v>
          </cell>
        </row>
        <row r="717">
          <cell r="D717">
            <v>677</v>
          </cell>
        </row>
        <row r="718">
          <cell r="D718">
            <v>678</v>
          </cell>
        </row>
        <row r="719">
          <cell r="D719">
            <v>679</v>
          </cell>
        </row>
        <row r="720">
          <cell r="D720">
            <v>680</v>
          </cell>
        </row>
        <row r="721">
          <cell r="D721">
            <v>681</v>
          </cell>
        </row>
        <row r="722">
          <cell r="D722">
            <v>682</v>
          </cell>
        </row>
        <row r="723">
          <cell r="D723">
            <v>683</v>
          </cell>
        </row>
        <row r="724">
          <cell r="D724">
            <v>684</v>
          </cell>
        </row>
        <row r="725">
          <cell r="D725">
            <v>685</v>
          </cell>
        </row>
        <row r="726">
          <cell r="D726">
            <v>686</v>
          </cell>
        </row>
        <row r="727">
          <cell r="D727">
            <v>687</v>
          </cell>
        </row>
        <row r="728">
          <cell r="D728">
            <v>688</v>
          </cell>
        </row>
        <row r="729">
          <cell r="D729">
            <v>689</v>
          </cell>
        </row>
        <row r="730">
          <cell r="D730">
            <v>690</v>
          </cell>
        </row>
        <row r="731">
          <cell r="D731">
            <v>691</v>
          </cell>
        </row>
        <row r="732">
          <cell r="D732">
            <v>692</v>
          </cell>
        </row>
        <row r="733">
          <cell r="D733">
            <v>693</v>
          </cell>
        </row>
        <row r="734">
          <cell r="D734">
            <v>694</v>
          </cell>
        </row>
        <row r="735">
          <cell r="D735">
            <v>695</v>
          </cell>
        </row>
        <row r="736">
          <cell r="D736">
            <v>696</v>
          </cell>
        </row>
        <row r="737">
          <cell r="D737">
            <v>697</v>
          </cell>
        </row>
        <row r="738">
          <cell r="D738">
            <v>698</v>
          </cell>
        </row>
        <row r="739">
          <cell r="D739">
            <v>699</v>
          </cell>
        </row>
        <row r="740">
          <cell r="D740">
            <v>700</v>
          </cell>
        </row>
        <row r="741">
          <cell r="D741">
            <v>701</v>
          </cell>
        </row>
        <row r="742">
          <cell r="D742">
            <v>702</v>
          </cell>
        </row>
        <row r="743">
          <cell r="D743">
            <v>703</v>
          </cell>
        </row>
        <row r="744">
          <cell r="D744">
            <v>704</v>
          </cell>
        </row>
        <row r="745">
          <cell r="D745">
            <v>705</v>
          </cell>
        </row>
        <row r="746">
          <cell r="D746">
            <v>706</v>
          </cell>
        </row>
        <row r="747">
          <cell r="D747">
            <v>707</v>
          </cell>
        </row>
        <row r="748">
          <cell r="D748">
            <v>708</v>
          </cell>
        </row>
        <row r="749">
          <cell r="D749">
            <v>709</v>
          </cell>
        </row>
        <row r="750">
          <cell r="D750">
            <v>710</v>
          </cell>
        </row>
        <row r="751">
          <cell r="D751">
            <v>711</v>
          </cell>
        </row>
        <row r="752">
          <cell r="D752">
            <v>712</v>
          </cell>
        </row>
        <row r="753">
          <cell r="D753">
            <v>713</v>
          </cell>
        </row>
        <row r="754">
          <cell r="D754">
            <v>714</v>
          </cell>
        </row>
        <row r="755">
          <cell r="D755">
            <v>715</v>
          </cell>
        </row>
        <row r="756">
          <cell r="D756">
            <v>716</v>
          </cell>
        </row>
        <row r="757">
          <cell r="D757">
            <v>717</v>
          </cell>
        </row>
        <row r="758">
          <cell r="D758">
            <v>718</v>
          </cell>
        </row>
        <row r="759">
          <cell r="D759">
            <v>719</v>
          </cell>
        </row>
        <row r="760">
          <cell r="D760">
            <v>720</v>
          </cell>
        </row>
        <row r="761">
          <cell r="D761">
            <v>721</v>
          </cell>
        </row>
        <row r="762">
          <cell r="D762">
            <v>722</v>
          </cell>
        </row>
        <row r="763">
          <cell r="D763">
            <v>723</v>
          </cell>
        </row>
        <row r="764">
          <cell r="D764">
            <v>724</v>
          </cell>
        </row>
        <row r="765">
          <cell r="D765">
            <v>725</v>
          </cell>
        </row>
        <row r="766">
          <cell r="D766">
            <v>726</v>
          </cell>
        </row>
        <row r="767">
          <cell r="D767">
            <v>727</v>
          </cell>
        </row>
        <row r="768">
          <cell r="D768">
            <v>728</v>
          </cell>
        </row>
        <row r="769">
          <cell r="D769">
            <v>729</v>
          </cell>
        </row>
        <row r="770">
          <cell r="D770">
            <v>730</v>
          </cell>
        </row>
        <row r="771">
          <cell r="D771">
            <v>731</v>
          </cell>
        </row>
        <row r="772">
          <cell r="D772">
            <v>732</v>
          </cell>
        </row>
        <row r="773">
          <cell r="D773">
            <v>733</v>
          </cell>
        </row>
        <row r="774">
          <cell r="D774">
            <v>734</v>
          </cell>
        </row>
        <row r="775">
          <cell r="D775">
            <v>735</v>
          </cell>
        </row>
        <row r="776">
          <cell r="D776">
            <v>736</v>
          </cell>
        </row>
        <row r="777">
          <cell r="D777">
            <v>737</v>
          </cell>
        </row>
        <row r="778">
          <cell r="D778">
            <v>738</v>
          </cell>
        </row>
        <row r="779">
          <cell r="D779">
            <v>739</v>
          </cell>
        </row>
        <row r="780">
          <cell r="D780">
            <v>740</v>
          </cell>
        </row>
        <row r="781">
          <cell r="D781">
            <v>741</v>
          </cell>
        </row>
        <row r="782">
          <cell r="D782">
            <v>742</v>
          </cell>
        </row>
        <row r="783">
          <cell r="D783">
            <v>743</v>
          </cell>
        </row>
        <row r="784">
          <cell r="D784">
            <v>744</v>
          </cell>
        </row>
        <row r="785">
          <cell r="D785">
            <v>745</v>
          </cell>
        </row>
        <row r="786">
          <cell r="D786">
            <v>746</v>
          </cell>
        </row>
        <row r="787">
          <cell r="D787">
            <v>747</v>
          </cell>
        </row>
        <row r="788">
          <cell r="D788">
            <v>748</v>
          </cell>
        </row>
        <row r="789">
          <cell r="D789">
            <v>749</v>
          </cell>
        </row>
        <row r="790">
          <cell r="D790">
            <v>750</v>
          </cell>
        </row>
        <row r="791">
          <cell r="D791">
            <v>751</v>
          </cell>
        </row>
        <row r="792">
          <cell r="D792">
            <v>752</v>
          </cell>
        </row>
        <row r="793">
          <cell r="D793">
            <v>753</v>
          </cell>
        </row>
        <row r="794">
          <cell r="D794">
            <v>754</v>
          </cell>
        </row>
        <row r="795">
          <cell r="D795">
            <v>755</v>
          </cell>
        </row>
        <row r="796">
          <cell r="D796">
            <v>756</v>
          </cell>
        </row>
        <row r="797">
          <cell r="D797">
            <v>757</v>
          </cell>
        </row>
        <row r="798">
          <cell r="D798">
            <v>758</v>
          </cell>
        </row>
        <row r="799">
          <cell r="D799">
            <v>759</v>
          </cell>
        </row>
        <row r="800">
          <cell r="D800">
            <v>760</v>
          </cell>
        </row>
        <row r="801">
          <cell r="D801">
            <v>761</v>
          </cell>
        </row>
        <row r="802">
          <cell r="D802">
            <v>762</v>
          </cell>
        </row>
        <row r="803">
          <cell r="D803">
            <v>763</v>
          </cell>
        </row>
        <row r="804">
          <cell r="D804">
            <v>764</v>
          </cell>
        </row>
        <row r="805">
          <cell r="D805">
            <v>765</v>
          </cell>
        </row>
        <row r="806">
          <cell r="D806">
            <v>766</v>
          </cell>
        </row>
        <row r="807">
          <cell r="D807">
            <v>767</v>
          </cell>
        </row>
        <row r="808">
          <cell r="D808">
            <v>768</v>
          </cell>
        </row>
        <row r="809">
          <cell r="D809">
            <v>769</v>
          </cell>
        </row>
        <row r="810">
          <cell r="D810">
            <v>770</v>
          </cell>
        </row>
        <row r="811">
          <cell r="D811">
            <v>771</v>
          </cell>
        </row>
        <row r="812">
          <cell r="D812">
            <v>772</v>
          </cell>
        </row>
        <row r="813">
          <cell r="D813">
            <v>773</v>
          </cell>
        </row>
        <row r="814">
          <cell r="D814">
            <v>774</v>
          </cell>
        </row>
        <row r="815">
          <cell r="D815">
            <v>775</v>
          </cell>
        </row>
        <row r="816">
          <cell r="D816">
            <v>776</v>
          </cell>
        </row>
        <row r="817">
          <cell r="D817">
            <v>777</v>
          </cell>
        </row>
        <row r="818">
          <cell r="D818">
            <v>778</v>
          </cell>
        </row>
        <row r="819">
          <cell r="D819">
            <v>779</v>
          </cell>
        </row>
        <row r="820">
          <cell r="D820">
            <v>780</v>
          </cell>
        </row>
        <row r="821">
          <cell r="D821">
            <v>781</v>
          </cell>
        </row>
        <row r="822">
          <cell r="D822">
            <v>782</v>
          </cell>
        </row>
        <row r="823">
          <cell r="D823">
            <v>783</v>
          </cell>
        </row>
        <row r="824">
          <cell r="D824">
            <v>784</v>
          </cell>
        </row>
        <row r="825">
          <cell r="D825">
            <v>785</v>
          </cell>
        </row>
        <row r="826">
          <cell r="D826">
            <v>786</v>
          </cell>
        </row>
        <row r="827">
          <cell r="D827">
            <v>787</v>
          </cell>
        </row>
        <row r="828">
          <cell r="D828">
            <v>788</v>
          </cell>
        </row>
        <row r="829">
          <cell r="D829">
            <v>789</v>
          </cell>
        </row>
        <row r="830">
          <cell r="D830">
            <v>790</v>
          </cell>
        </row>
        <row r="831">
          <cell r="D831">
            <v>791</v>
          </cell>
        </row>
        <row r="832">
          <cell r="D832">
            <v>792</v>
          </cell>
        </row>
        <row r="833">
          <cell r="D833">
            <v>793</v>
          </cell>
        </row>
        <row r="834">
          <cell r="D834">
            <v>794</v>
          </cell>
        </row>
        <row r="835">
          <cell r="D835">
            <v>795</v>
          </cell>
        </row>
        <row r="836">
          <cell r="D836">
            <v>796</v>
          </cell>
        </row>
        <row r="837">
          <cell r="D837">
            <v>797</v>
          </cell>
        </row>
        <row r="838">
          <cell r="D838">
            <v>798</v>
          </cell>
        </row>
        <row r="839">
          <cell r="D839">
            <v>799</v>
          </cell>
        </row>
        <row r="840">
          <cell r="D840">
            <v>800</v>
          </cell>
        </row>
        <row r="841">
          <cell r="D841">
            <v>801</v>
          </cell>
        </row>
        <row r="842">
          <cell r="D842">
            <v>802</v>
          </cell>
        </row>
        <row r="843">
          <cell r="D843">
            <v>803</v>
          </cell>
        </row>
        <row r="844">
          <cell r="D844">
            <v>804</v>
          </cell>
        </row>
        <row r="845">
          <cell r="D845">
            <v>805</v>
          </cell>
        </row>
        <row r="846">
          <cell r="D846">
            <v>806</v>
          </cell>
        </row>
        <row r="847">
          <cell r="D847">
            <v>807</v>
          </cell>
        </row>
        <row r="848">
          <cell r="D848">
            <v>808</v>
          </cell>
        </row>
        <row r="849">
          <cell r="D849">
            <v>809</v>
          </cell>
        </row>
        <row r="850">
          <cell r="D850">
            <v>810</v>
          </cell>
        </row>
        <row r="851">
          <cell r="D851">
            <v>811</v>
          </cell>
        </row>
        <row r="852">
          <cell r="D852">
            <v>812</v>
          </cell>
        </row>
        <row r="853">
          <cell r="D853">
            <v>813</v>
          </cell>
        </row>
        <row r="854">
          <cell r="D854">
            <v>814</v>
          </cell>
        </row>
        <row r="855">
          <cell r="D855">
            <v>815</v>
          </cell>
        </row>
        <row r="856">
          <cell r="D856">
            <v>816</v>
          </cell>
        </row>
        <row r="857">
          <cell r="D857">
            <v>817</v>
          </cell>
        </row>
        <row r="858">
          <cell r="D858">
            <v>818</v>
          </cell>
        </row>
        <row r="859">
          <cell r="D859">
            <v>819</v>
          </cell>
        </row>
        <row r="860">
          <cell r="D860">
            <v>820</v>
          </cell>
        </row>
        <row r="861">
          <cell r="D861">
            <v>821</v>
          </cell>
        </row>
        <row r="862">
          <cell r="D862">
            <v>822</v>
          </cell>
        </row>
        <row r="863">
          <cell r="D863">
            <v>823</v>
          </cell>
        </row>
        <row r="864">
          <cell r="D864">
            <v>824</v>
          </cell>
        </row>
        <row r="865">
          <cell r="D865">
            <v>825</v>
          </cell>
        </row>
        <row r="866">
          <cell r="D866">
            <v>826</v>
          </cell>
        </row>
        <row r="867">
          <cell r="D867">
            <v>827</v>
          </cell>
        </row>
        <row r="868">
          <cell r="D868">
            <v>828</v>
          </cell>
        </row>
        <row r="869">
          <cell r="D869">
            <v>829</v>
          </cell>
        </row>
        <row r="870">
          <cell r="D870">
            <v>830</v>
          </cell>
        </row>
        <row r="871">
          <cell r="D871">
            <v>831</v>
          </cell>
        </row>
        <row r="872">
          <cell r="D872">
            <v>832</v>
          </cell>
        </row>
        <row r="873">
          <cell r="D873">
            <v>833</v>
          </cell>
        </row>
        <row r="874">
          <cell r="D874">
            <v>834</v>
          </cell>
        </row>
        <row r="875">
          <cell r="D875">
            <v>835</v>
          </cell>
        </row>
        <row r="876">
          <cell r="D876">
            <v>836</v>
          </cell>
        </row>
        <row r="877">
          <cell r="D877">
            <v>837</v>
          </cell>
        </row>
        <row r="878">
          <cell r="D878">
            <v>838</v>
          </cell>
        </row>
        <row r="879">
          <cell r="D879">
            <v>839</v>
          </cell>
        </row>
        <row r="880">
          <cell r="D880">
            <v>840</v>
          </cell>
        </row>
        <row r="881">
          <cell r="D881">
            <v>841</v>
          </cell>
        </row>
        <row r="882">
          <cell r="D882">
            <v>842</v>
          </cell>
        </row>
        <row r="883">
          <cell r="D883">
            <v>843</v>
          </cell>
        </row>
        <row r="884">
          <cell r="D884">
            <v>844</v>
          </cell>
        </row>
        <row r="885">
          <cell r="D885">
            <v>845</v>
          </cell>
        </row>
        <row r="886">
          <cell r="D886">
            <v>846</v>
          </cell>
        </row>
        <row r="887">
          <cell r="D887">
            <v>847</v>
          </cell>
        </row>
        <row r="888">
          <cell r="D888">
            <v>848</v>
          </cell>
        </row>
        <row r="889">
          <cell r="D889">
            <v>849</v>
          </cell>
        </row>
        <row r="890">
          <cell r="D890">
            <v>850</v>
          </cell>
        </row>
        <row r="891">
          <cell r="D891">
            <v>851</v>
          </cell>
        </row>
        <row r="892">
          <cell r="D892">
            <v>852</v>
          </cell>
        </row>
        <row r="893">
          <cell r="D893">
            <v>853</v>
          </cell>
        </row>
        <row r="894">
          <cell r="D894">
            <v>854</v>
          </cell>
        </row>
        <row r="895">
          <cell r="D895">
            <v>855</v>
          </cell>
        </row>
        <row r="896">
          <cell r="D896">
            <v>856</v>
          </cell>
        </row>
        <row r="897">
          <cell r="D897">
            <v>857</v>
          </cell>
        </row>
        <row r="898">
          <cell r="D898">
            <v>858</v>
          </cell>
        </row>
        <row r="899">
          <cell r="D899">
            <v>859</v>
          </cell>
        </row>
        <row r="900">
          <cell r="D900">
            <v>860</v>
          </cell>
        </row>
        <row r="901">
          <cell r="D901">
            <v>861</v>
          </cell>
        </row>
        <row r="902">
          <cell r="D902">
            <v>862</v>
          </cell>
        </row>
        <row r="903">
          <cell r="D903">
            <v>863</v>
          </cell>
        </row>
        <row r="904">
          <cell r="D904">
            <v>864</v>
          </cell>
        </row>
        <row r="905">
          <cell r="D905">
            <v>865</v>
          </cell>
        </row>
        <row r="906">
          <cell r="D906">
            <v>866</v>
          </cell>
        </row>
        <row r="907">
          <cell r="D907">
            <v>867</v>
          </cell>
        </row>
        <row r="908">
          <cell r="D908">
            <v>868</v>
          </cell>
        </row>
        <row r="909">
          <cell r="D909">
            <v>869</v>
          </cell>
        </row>
        <row r="910">
          <cell r="D910">
            <v>870</v>
          </cell>
        </row>
        <row r="911">
          <cell r="D911">
            <v>871</v>
          </cell>
        </row>
        <row r="912">
          <cell r="D912">
            <v>872</v>
          </cell>
        </row>
        <row r="913">
          <cell r="D913">
            <v>873</v>
          </cell>
        </row>
        <row r="914">
          <cell r="D914">
            <v>874</v>
          </cell>
        </row>
        <row r="915">
          <cell r="D915">
            <v>875</v>
          </cell>
        </row>
        <row r="916">
          <cell r="D916">
            <v>876</v>
          </cell>
        </row>
        <row r="917">
          <cell r="D917">
            <v>877</v>
          </cell>
        </row>
        <row r="918">
          <cell r="D918">
            <v>878</v>
          </cell>
        </row>
        <row r="919">
          <cell r="D919">
            <v>879</v>
          </cell>
        </row>
        <row r="920">
          <cell r="D920">
            <v>880</v>
          </cell>
        </row>
        <row r="921">
          <cell r="D921">
            <v>881</v>
          </cell>
        </row>
        <row r="922">
          <cell r="D922">
            <v>882</v>
          </cell>
        </row>
        <row r="923">
          <cell r="D923">
            <v>883</v>
          </cell>
        </row>
        <row r="924">
          <cell r="D924">
            <v>884</v>
          </cell>
        </row>
        <row r="925">
          <cell r="D925">
            <v>885</v>
          </cell>
        </row>
        <row r="926">
          <cell r="D926">
            <v>886</v>
          </cell>
        </row>
        <row r="927">
          <cell r="D927">
            <v>887</v>
          </cell>
        </row>
        <row r="928">
          <cell r="D928">
            <v>888</v>
          </cell>
        </row>
        <row r="929">
          <cell r="D929">
            <v>889</v>
          </cell>
        </row>
        <row r="930">
          <cell r="D930">
            <v>890</v>
          </cell>
        </row>
        <row r="931">
          <cell r="D931">
            <v>891</v>
          </cell>
        </row>
        <row r="932">
          <cell r="D932">
            <v>892</v>
          </cell>
        </row>
        <row r="933">
          <cell r="D933">
            <v>893</v>
          </cell>
        </row>
        <row r="934">
          <cell r="D934">
            <v>894</v>
          </cell>
        </row>
        <row r="935">
          <cell r="D935">
            <v>895</v>
          </cell>
        </row>
        <row r="936">
          <cell r="D936">
            <v>896</v>
          </cell>
        </row>
        <row r="937">
          <cell r="D937">
            <v>897</v>
          </cell>
        </row>
        <row r="938">
          <cell r="D938">
            <v>898</v>
          </cell>
        </row>
        <row r="939">
          <cell r="D939">
            <v>899</v>
          </cell>
        </row>
        <row r="940">
          <cell r="D940">
            <v>900</v>
          </cell>
        </row>
        <row r="941">
          <cell r="D941">
            <v>901</v>
          </cell>
        </row>
        <row r="942">
          <cell r="D942">
            <v>902</v>
          </cell>
        </row>
        <row r="943">
          <cell r="D943">
            <v>903</v>
          </cell>
        </row>
        <row r="944">
          <cell r="D944">
            <v>904</v>
          </cell>
        </row>
        <row r="945">
          <cell r="D945">
            <v>905</v>
          </cell>
        </row>
        <row r="946">
          <cell r="D946">
            <v>906</v>
          </cell>
        </row>
        <row r="947">
          <cell r="D947">
            <v>907</v>
          </cell>
        </row>
        <row r="948">
          <cell r="D948">
            <v>908</v>
          </cell>
        </row>
        <row r="949">
          <cell r="D949">
            <v>909</v>
          </cell>
        </row>
        <row r="950">
          <cell r="D950">
            <v>910</v>
          </cell>
        </row>
        <row r="951">
          <cell r="D951">
            <v>911</v>
          </cell>
        </row>
        <row r="952">
          <cell r="D952">
            <v>912</v>
          </cell>
        </row>
        <row r="953">
          <cell r="D953">
            <v>913</v>
          </cell>
        </row>
        <row r="954">
          <cell r="D954">
            <v>914</v>
          </cell>
        </row>
        <row r="955">
          <cell r="D955">
            <v>915</v>
          </cell>
        </row>
        <row r="956">
          <cell r="D956">
            <v>916</v>
          </cell>
        </row>
        <row r="957">
          <cell r="D957">
            <v>917</v>
          </cell>
        </row>
        <row r="958">
          <cell r="D958">
            <v>918</v>
          </cell>
        </row>
        <row r="959">
          <cell r="D959">
            <v>919</v>
          </cell>
        </row>
        <row r="960">
          <cell r="D960">
            <v>920</v>
          </cell>
        </row>
        <row r="961">
          <cell r="D961">
            <v>921</v>
          </cell>
        </row>
        <row r="962">
          <cell r="D962">
            <v>922</v>
          </cell>
        </row>
        <row r="963">
          <cell r="D963">
            <v>923</v>
          </cell>
        </row>
        <row r="964">
          <cell r="D964">
            <v>924</v>
          </cell>
        </row>
        <row r="965">
          <cell r="D965">
            <v>925</v>
          </cell>
        </row>
        <row r="966">
          <cell r="D966">
            <v>926</v>
          </cell>
        </row>
        <row r="967">
          <cell r="D967">
            <v>927</v>
          </cell>
        </row>
        <row r="968">
          <cell r="D968">
            <v>928</v>
          </cell>
        </row>
        <row r="969">
          <cell r="D969">
            <v>929</v>
          </cell>
        </row>
        <row r="970">
          <cell r="D970">
            <v>930</v>
          </cell>
        </row>
        <row r="971">
          <cell r="D971">
            <v>931</v>
          </cell>
        </row>
        <row r="972">
          <cell r="D972">
            <v>932</v>
          </cell>
        </row>
        <row r="973">
          <cell r="D973">
            <v>933</v>
          </cell>
        </row>
        <row r="974">
          <cell r="D974">
            <v>934</v>
          </cell>
        </row>
        <row r="975">
          <cell r="D975">
            <v>935</v>
          </cell>
        </row>
        <row r="976">
          <cell r="D976">
            <v>936</v>
          </cell>
        </row>
        <row r="977">
          <cell r="D977">
            <v>937</v>
          </cell>
        </row>
        <row r="978">
          <cell r="D978">
            <v>938</v>
          </cell>
        </row>
        <row r="979">
          <cell r="D979">
            <v>939</v>
          </cell>
        </row>
        <row r="980">
          <cell r="D980">
            <v>940</v>
          </cell>
        </row>
        <row r="981">
          <cell r="D981">
            <v>941</v>
          </cell>
        </row>
        <row r="982">
          <cell r="D982">
            <v>942</v>
          </cell>
        </row>
        <row r="983">
          <cell r="D983">
            <v>943</v>
          </cell>
        </row>
        <row r="984">
          <cell r="D984">
            <v>944</v>
          </cell>
        </row>
        <row r="985">
          <cell r="D985">
            <v>945</v>
          </cell>
        </row>
        <row r="986">
          <cell r="D986">
            <v>946</v>
          </cell>
        </row>
        <row r="987">
          <cell r="D987">
            <v>947</v>
          </cell>
        </row>
        <row r="988">
          <cell r="D988">
            <v>948</v>
          </cell>
        </row>
        <row r="989">
          <cell r="D989">
            <v>949</v>
          </cell>
        </row>
        <row r="990">
          <cell r="D990">
            <v>950</v>
          </cell>
        </row>
        <row r="991">
          <cell r="D991">
            <v>951</v>
          </cell>
        </row>
        <row r="992">
          <cell r="D992">
            <v>952</v>
          </cell>
        </row>
        <row r="993">
          <cell r="D993">
            <v>953</v>
          </cell>
        </row>
        <row r="994">
          <cell r="D994">
            <v>954</v>
          </cell>
        </row>
        <row r="995">
          <cell r="D995">
            <v>955</v>
          </cell>
        </row>
        <row r="996">
          <cell r="D996">
            <v>956</v>
          </cell>
        </row>
        <row r="997">
          <cell r="D997">
            <v>957</v>
          </cell>
        </row>
        <row r="998">
          <cell r="D998">
            <v>958</v>
          </cell>
        </row>
        <row r="999">
          <cell r="D999">
            <v>959</v>
          </cell>
        </row>
        <row r="1000">
          <cell r="D1000">
            <v>960</v>
          </cell>
        </row>
        <row r="1001">
          <cell r="D1001">
            <v>961</v>
          </cell>
        </row>
        <row r="1002">
          <cell r="D1002">
            <v>962</v>
          </cell>
        </row>
        <row r="1003">
          <cell r="D1003">
            <v>963</v>
          </cell>
        </row>
        <row r="1004">
          <cell r="D1004">
            <v>964</v>
          </cell>
        </row>
        <row r="1005">
          <cell r="D1005">
            <v>965</v>
          </cell>
        </row>
        <row r="1006">
          <cell r="D1006">
            <v>966</v>
          </cell>
        </row>
        <row r="1007">
          <cell r="D1007">
            <v>967</v>
          </cell>
        </row>
        <row r="1008">
          <cell r="D1008">
            <v>968</v>
          </cell>
        </row>
        <row r="1009">
          <cell r="D1009">
            <v>969</v>
          </cell>
        </row>
        <row r="1010">
          <cell r="D1010">
            <v>970</v>
          </cell>
        </row>
        <row r="1011">
          <cell r="D1011">
            <v>971</v>
          </cell>
        </row>
        <row r="1012">
          <cell r="D1012">
            <v>972</v>
          </cell>
        </row>
        <row r="1013">
          <cell r="D1013">
            <v>973</v>
          </cell>
        </row>
        <row r="1014">
          <cell r="D1014">
            <v>974</v>
          </cell>
        </row>
        <row r="1015">
          <cell r="D1015">
            <v>975</v>
          </cell>
        </row>
        <row r="1016">
          <cell r="D1016">
            <v>976</v>
          </cell>
        </row>
        <row r="1017">
          <cell r="D1017">
            <v>977</v>
          </cell>
        </row>
        <row r="1018">
          <cell r="D1018">
            <v>978</v>
          </cell>
        </row>
        <row r="1019">
          <cell r="D1019">
            <v>979</v>
          </cell>
        </row>
        <row r="1020">
          <cell r="D1020">
            <v>980</v>
          </cell>
        </row>
        <row r="1021">
          <cell r="D1021">
            <v>981</v>
          </cell>
        </row>
        <row r="1022">
          <cell r="D1022">
            <v>982</v>
          </cell>
        </row>
        <row r="1023">
          <cell r="D1023">
            <v>983</v>
          </cell>
        </row>
        <row r="1024">
          <cell r="D1024">
            <v>984</v>
          </cell>
        </row>
        <row r="1025">
          <cell r="D1025">
            <v>985</v>
          </cell>
        </row>
        <row r="1026">
          <cell r="D1026">
            <v>986</v>
          </cell>
        </row>
        <row r="1027">
          <cell r="D1027">
            <v>987</v>
          </cell>
        </row>
        <row r="1028">
          <cell r="D1028">
            <v>988</v>
          </cell>
        </row>
        <row r="1029">
          <cell r="D1029">
            <v>989</v>
          </cell>
        </row>
        <row r="1030">
          <cell r="D1030">
            <v>990</v>
          </cell>
        </row>
        <row r="1031">
          <cell r="D1031">
            <v>991</v>
          </cell>
        </row>
        <row r="1032">
          <cell r="D1032">
            <v>992</v>
          </cell>
        </row>
        <row r="1033">
          <cell r="D1033">
            <v>993</v>
          </cell>
        </row>
        <row r="1034">
          <cell r="D1034">
            <v>994</v>
          </cell>
        </row>
        <row r="1035">
          <cell r="D1035">
            <v>995</v>
          </cell>
        </row>
        <row r="1036">
          <cell r="D1036">
            <v>996</v>
          </cell>
        </row>
        <row r="1037">
          <cell r="D1037">
            <v>997</v>
          </cell>
        </row>
        <row r="1038">
          <cell r="D1038">
            <v>998</v>
          </cell>
        </row>
        <row r="1039">
          <cell r="D1039">
            <v>999</v>
          </cell>
        </row>
        <row r="1040">
          <cell r="D1040">
            <v>1000</v>
          </cell>
        </row>
        <row r="1041">
          <cell r="D1041">
            <v>1001</v>
          </cell>
        </row>
        <row r="1042">
          <cell r="D1042">
            <v>1002</v>
          </cell>
        </row>
        <row r="1043">
          <cell r="D1043">
            <v>1003</v>
          </cell>
        </row>
        <row r="1044">
          <cell r="D1044">
            <v>1004</v>
          </cell>
        </row>
        <row r="1045">
          <cell r="D1045">
            <v>1005</v>
          </cell>
        </row>
        <row r="1046">
          <cell r="D1046">
            <v>1006</v>
          </cell>
        </row>
        <row r="1047">
          <cell r="D1047">
            <v>1007</v>
          </cell>
        </row>
        <row r="1048">
          <cell r="D1048">
            <v>1008</v>
          </cell>
        </row>
        <row r="1049">
          <cell r="D1049">
            <v>1009</v>
          </cell>
        </row>
        <row r="1050">
          <cell r="D1050">
            <v>1010</v>
          </cell>
        </row>
        <row r="1051">
          <cell r="D1051">
            <v>1011</v>
          </cell>
        </row>
        <row r="1052">
          <cell r="D1052">
            <v>1012</v>
          </cell>
        </row>
        <row r="1053">
          <cell r="D1053">
            <v>1013</v>
          </cell>
        </row>
        <row r="1054">
          <cell r="D1054">
            <v>1014</v>
          </cell>
        </row>
        <row r="1055">
          <cell r="D1055">
            <v>1015</v>
          </cell>
        </row>
        <row r="1056">
          <cell r="D1056">
            <v>1016</v>
          </cell>
        </row>
        <row r="1057">
          <cell r="D1057">
            <v>1017</v>
          </cell>
        </row>
        <row r="1058">
          <cell r="D1058">
            <v>1018</v>
          </cell>
        </row>
        <row r="1059">
          <cell r="D1059">
            <v>1019</v>
          </cell>
        </row>
        <row r="1060">
          <cell r="D1060">
            <v>1020</v>
          </cell>
        </row>
        <row r="1061">
          <cell r="D1061">
            <v>1021</v>
          </cell>
        </row>
        <row r="1062">
          <cell r="D1062">
            <v>1022</v>
          </cell>
        </row>
        <row r="1063">
          <cell r="D1063">
            <v>1023</v>
          </cell>
        </row>
        <row r="1064">
          <cell r="D1064">
            <v>1024</v>
          </cell>
        </row>
        <row r="1065">
          <cell r="D1065">
            <v>1025</v>
          </cell>
        </row>
        <row r="1066">
          <cell r="D1066">
            <v>1026</v>
          </cell>
        </row>
        <row r="1067">
          <cell r="D1067">
            <v>1027</v>
          </cell>
        </row>
        <row r="1068">
          <cell r="D1068">
            <v>1028</v>
          </cell>
        </row>
        <row r="1069">
          <cell r="D1069">
            <v>1029</v>
          </cell>
        </row>
        <row r="1070">
          <cell r="D1070">
            <v>1030</v>
          </cell>
        </row>
        <row r="1071">
          <cell r="D1071">
            <v>1031</v>
          </cell>
        </row>
        <row r="1072">
          <cell r="D1072">
            <v>1032</v>
          </cell>
        </row>
        <row r="1073">
          <cell r="D1073">
            <v>1033</v>
          </cell>
        </row>
        <row r="1074">
          <cell r="D1074">
            <v>1034</v>
          </cell>
        </row>
        <row r="1075">
          <cell r="D1075">
            <v>1035</v>
          </cell>
        </row>
        <row r="1076">
          <cell r="D1076">
            <v>1036</v>
          </cell>
        </row>
        <row r="1077">
          <cell r="D1077">
            <v>1037</v>
          </cell>
        </row>
        <row r="1078">
          <cell r="D1078">
            <v>1038</v>
          </cell>
        </row>
        <row r="1079">
          <cell r="D1079">
            <v>1039</v>
          </cell>
        </row>
        <row r="1080">
          <cell r="D1080">
            <v>1040</v>
          </cell>
        </row>
        <row r="1081">
          <cell r="D1081">
            <v>1041</v>
          </cell>
        </row>
        <row r="1082">
          <cell r="D1082">
            <v>1042</v>
          </cell>
        </row>
        <row r="1083">
          <cell r="D1083">
            <v>1043</v>
          </cell>
        </row>
        <row r="1084">
          <cell r="D1084">
            <v>1044</v>
          </cell>
        </row>
        <row r="1085">
          <cell r="D1085">
            <v>1045</v>
          </cell>
        </row>
        <row r="1086">
          <cell r="D1086">
            <v>1046</v>
          </cell>
        </row>
        <row r="1087">
          <cell r="D1087">
            <v>1047</v>
          </cell>
        </row>
        <row r="1088">
          <cell r="D1088">
            <v>1048</v>
          </cell>
        </row>
        <row r="1089">
          <cell r="D1089">
            <v>1049</v>
          </cell>
        </row>
        <row r="1090">
          <cell r="D1090">
            <v>1050</v>
          </cell>
        </row>
        <row r="1091">
          <cell r="D1091">
            <v>1051</v>
          </cell>
        </row>
        <row r="1092">
          <cell r="D1092">
            <v>1052</v>
          </cell>
        </row>
        <row r="1093">
          <cell r="D1093">
            <v>1053</v>
          </cell>
        </row>
        <row r="1094">
          <cell r="D1094">
            <v>1054</v>
          </cell>
        </row>
        <row r="1095">
          <cell r="D1095">
            <v>1055</v>
          </cell>
        </row>
        <row r="1096">
          <cell r="D1096">
            <v>1056</v>
          </cell>
        </row>
        <row r="1097">
          <cell r="D1097">
            <v>1057</v>
          </cell>
        </row>
        <row r="1098">
          <cell r="D1098">
            <v>1058</v>
          </cell>
        </row>
        <row r="1099">
          <cell r="D1099">
            <v>1059</v>
          </cell>
        </row>
        <row r="1100">
          <cell r="D1100">
            <v>1060</v>
          </cell>
        </row>
        <row r="1101">
          <cell r="D1101">
            <v>1061</v>
          </cell>
        </row>
        <row r="1102">
          <cell r="D1102">
            <v>1062</v>
          </cell>
        </row>
        <row r="1103">
          <cell r="D1103">
            <v>1063</v>
          </cell>
        </row>
        <row r="1104">
          <cell r="D1104">
            <v>1064</v>
          </cell>
        </row>
        <row r="1105">
          <cell r="D1105">
            <v>1065</v>
          </cell>
        </row>
        <row r="1106">
          <cell r="D1106">
            <v>1066</v>
          </cell>
        </row>
        <row r="1107">
          <cell r="D1107">
            <v>1067</v>
          </cell>
        </row>
        <row r="1108">
          <cell r="D1108">
            <v>1068</v>
          </cell>
        </row>
        <row r="1109">
          <cell r="D1109">
            <v>1069</v>
          </cell>
        </row>
        <row r="1110">
          <cell r="D1110">
            <v>1070</v>
          </cell>
        </row>
        <row r="1111">
          <cell r="D1111">
            <v>1071</v>
          </cell>
        </row>
        <row r="1112">
          <cell r="D1112">
            <v>1072</v>
          </cell>
        </row>
        <row r="1113">
          <cell r="D1113">
            <v>1073</v>
          </cell>
        </row>
        <row r="1114">
          <cell r="D1114">
            <v>1074</v>
          </cell>
        </row>
        <row r="1115">
          <cell r="D1115">
            <v>1075</v>
          </cell>
        </row>
        <row r="1116">
          <cell r="D1116">
            <v>1076</v>
          </cell>
        </row>
        <row r="1117">
          <cell r="D1117">
            <v>1077</v>
          </cell>
        </row>
        <row r="1118">
          <cell r="D1118">
            <v>1078</v>
          </cell>
        </row>
        <row r="1119">
          <cell r="D1119">
            <v>1079</v>
          </cell>
        </row>
        <row r="1120">
          <cell r="D1120">
            <v>1080</v>
          </cell>
        </row>
        <row r="1121">
          <cell r="D1121">
            <v>1081</v>
          </cell>
        </row>
        <row r="1122">
          <cell r="D1122">
            <v>1082</v>
          </cell>
        </row>
        <row r="1123">
          <cell r="D1123">
            <v>1083</v>
          </cell>
        </row>
        <row r="1124">
          <cell r="D1124">
            <v>1084</v>
          </cell>
        </row>
        <row r="1125">
          <cell r="D1125">
            <v>1085</v>
          </cell>
        </row>
        <row r="1126">
          <cell r="D1126">
            <v>1086</v>
          </cell>
        </row>
        <row r="1127">
          <cell r="D1127">
            <v>1087</v>
          </cell>
        </row>
        <row r="1128">
          <cell r="D1128">
            <v>1088</v>
          </cell>
        </row>
        <row r="1129">
          <cell r="D1129">
            <v>1089</v>
          </cell>
        </row>
        <row r="1130">
          <cell r="D1130">
            <v>1090</v>
          </cell>
        </row>
        <row r="1131">
          <cell r="D1131">
            <v>1091</v>
          </cell>
        </row>
        <row r="1132">
          <cell r="D1132">
            <v>1092</v>
          </cell>
        </row>
        <row r="1133">
          <cell r="D1133">
            <v>1093</v>
          </cell>
        </row>
        <row r="1134">
          <cell r="D1134">
            <v>1094</v>
          </cell>
        </row>
        <row r="1135">
          <cell r="D1135">
            <v>1095</v>
          </cell>
        </row>
        <row r="1136">
          <cell r="D1136">
            <v>1096</v>
          </cell>
        </row>
        <row r="1137">
          <cell r="D1137">
            <v>1097</v>
          </cell>
        </row>
        <row r="1138">
          <cell r="D1138">
            <v>1098</v>
          </cell>
        </row>
        <row r="1139">
          <cell r="D1139">
            <v>1099</v>
          </cell>
        </row>
        <row r="1140">
          <cell r="D1140">
            <v>1100</v>
          </cell>
        </row>
        <row r="1141">
          <cell r="D1141">
            <v>1101</v>
          </cell>
        </row>
        <row r="1142">
          <cell r="D1142">
            <v>1102</v>
          </cell>
        </row>
        <row r="1143">
          <cell r="D1143">
            <v>1103</v>
          </cell>
        </row>
        <row r="1144">
          <cell r="D1144">
            <v>1104</v>
          </cell>
        </row>
        <row r="1145">
          <cell r="D1145">
            <v>1105</v>
          </cell>
        </row>
        <row r="1146">
          <cell r="D1146">
            <v>1106</v>
          </cell>
        </row>
        <row r="1147">
          <cell r="D1147">
            <v>1107</v>
          </cell>
        </row>
        <row r="1148">
          <cell r="D1148">
            <v>1108</v>
          </cell>
        </row>
        <row r="1149">
          <cell r="D1149">
            <v>1109</v>
          </cell>
        </row>
        <row r="1150">
          <cell r="D1150">
            <v>1110</v>
          </cell>
        </row>
        <row r="1151">
          <cell r="D1151">
            <v>1111</v>
          </cell>
        </row>
        <row r="1152">
          <cell r="D1152">
            <v>1112</v>
          </cell>
        </row>
        <row r="1153">
          <cell r="D1153">
            <v>1113</v>
          </cell>
        </row>
        <row r="1154">
          <cell r="D1154">
            <v>1114</v>
          </cell>
        </row>
        <row r="1155">
          <cell r="D1155">
            <v>1115</v>
          </cell>
        </row>
        <row r="1156">
          <cell r="D1156">
            <v>1116</v>
          </cell>
        </row>
        <row r="1157">
          <cell r="D1157">
            <v>1117</v>
          </cell>
        </row>
        <row r="1158">
          <cell r="D1158">
            <v>1118</v>
          </cell>
        </row>
        <row r="1159">
          <cell r="D1159">
            <v>1119</v>
          </cell>
        </row>
        <row r="1160">
          <cell r="D1160">
            <v>1120</v>
          </cell>
        </row>
        <row r="1161">
          <cell r="D1161">
            <v>1121</v>
          </cell>
        </row>
        <row r="1162">
          <cell r="D1162">
            <v>1122</v>
          </cell>
        </row>
        <row r="1163">
          <cell r="D1163">
            <v>1123</v>
          </cell>
        </row>
        <row r="1164">
          <cell r="D1164">
            <v>1124</v>
          </cell>
        </row>
        <row r="1165">
          <cell r="D1165">
            <v>1125</v>
          </cell>
        </row>
        <row r="1166">
          <cell r="D1166">
            <v>1126</v>
          </cell>
        </row>
        <row r="1167">
          <cell r="D1167">
            <v>1127</v>
          </cell>
        </row>
        <row r="1168">
          <cell r="D1168">
            <v>1128</v>
          </cell>
        </row>
        <row r="1169">
          <cell r="D1169">
            <v>1129</v>
          </cell>
        </row>
        <row r="1170">
          <cell r="D1170">
            <v>1130</v>
          </cell>
        </row>
        <row r="1171">
          <cell r="D1171">
            <v>1131</v>
          </cell>
        </row>
        <row r="1172">
          <cell r="D1172">
            <v>1132</v>
          </cell>
        </row>
        <row r="1173">
          <cell r="D1173">
            <v>1133</v>
          </cell>
        </row>
        <row r="1174">
          <cell r="D1174">
            <v>1134</v>
          </cell>
        </row>
        <row r="1175">
          <cell r="D1175">
            <v>1135</v>
          </cell>
        </row>
        <row r="1176">
          <cell r="D1176">
            <v>1136</v>
          </cell>
        </row>
        <row r="1177">
          <cell r="D1177">
            <v>1137</v>
          </cell>
        </row>
        <row r="1178">
          <cell r="D1178">
            <v>1138</v>
          </cell>
        </row>
        <row r="1179">
          <cell r="D1179">
            <v>1139</v>
          </cell>
        </row>
        <row r="1180">
          <cell r="D1180">
            <v>1140</v>
          </cell>
        </row>
        <row r="1181">
          <cell r="D1181">
            <v>1141</v>
          </cell>
        </row>
        <row r="1182">
          <cell r="D1182">
            <v>1142</v>
          </cell>
        </row>
        <row r="1183">
          <cell r="D1183">
            <v>1143</v>
          </cell>
        </row>
        <row r="1184">
          <cell r="D1184">
            <v>1144</v>
          </cell>
        </row>
        <row r="1185">
          <cell r="D1185">
            <v>1145</v>
          </cell>
        </row>
        <row r="1186">
          <cell r="D1186">
            <v>1146</v>
          </cell>
        </row>
        <row r="1187">
          <cell r="D1187">
            <v>1147</v>
          </cell>
        </row>
        <row r="1188">
          <cell r="D1188">
            <v>1148</v>
          </cell>
        </row>
        <row r="1189">
          <cell r="D1189">
            <v>1149</v>
          </cell>
        </row>
        <row r="1190">
          <cell r="D1190">
            <v>1150</v>
          </cell>
        </row>
        <row r="1191">
          <cell r="D1191">
            <v>1151</v>
          </cell>
        </row>
        <row r="1192">
          <cell r="D1192">
            <v>1152</v>
          </cell>
        </row>
        <row r="1193">
          <cell r="D1193">
            <v>1153</v>
          </cell>
        </row>
        <row r="1194">
          <cell r="D1194">
            <v>1154</v>
          </cell>
        </row>
        <row r="1195">
          <cell r="D1195">
            <v>1155</v>
          </cell>
        </row>
        <row r="1196">
          <cell r="D1196">
            <v>1156</v>
          </cell>
        </row>
        <row r="1197">
          <cell r="D1197">
            <v>1157</v>
          </cell>
        </row>
        <row r="1198">
          <cell r="D1198">
            <v>1158</v>
          </cell>
        </row>
        <row r="1199">
          <cell r="D1199">
            <v>1159</v>
          </cell>
        </row>
        <row r="1200">
          <cell r="D1200">
            <v>1160</v>
          </cell>
        </row>
        <row r="1201">
          <cell r="D1201">
            <v>1161</v>
          </cell>
        </row>
        <row r="1202">
          <cell r="D1202">
            <v>1162</v>
          </cell>
        </row>
        <row r="1203">
          <cell r="D1203">
            <v>1163</v>
          </cell>
        </row>
        <row r="1204">
          <cell r="D1204">
            <v>1164</v>
          </cell>
        </row>
        <row r="1205">
          <cell r="D1205">
            <v>1165</v>
          </cell>
        </row>
        <row r="1206">
          <cell r="D1206">
            <v>1166</v>
          </cell>
        </row>
        <row r="1207">
          <cell r="D1207">
            <v>1167</v>
          </cell>
        </row>
        <row r="1208">
          <cell r="D1208">
            <v>1168</v>
          </cell>
        </row>
        <row r="1209">
          <cell r="D1209">
            <v>1169</v>
          </cell>
        </row>
        <row r="1210">
          <cell r="D1210">
            <v>1170</v>
          </cell>
        </row>
        <row r="1211">
          <cell r="D1211">
            <v>1171</v>
          </cell>
        </row>
        <row r="1212">
          <cell r="D1212">
            <v>1172</v>
          </cell>
        </row>
        <row r="1213">
          <cell r="D1213">
            <v>1173</v>
          </cell>
        </row>
        <row r="1214">
          <cell r="D1214">
            <v>1174</v>
          </cell>
        </row>
        <row r="1215">
          <cell r="D1215">
            <v>1175</v>
          </cell>
        </row>
        <row r="1216">
          <cell r="D1216">
            <v>1176</v>
          </cell>
        </row>
        <row r="1217">
          <cell r="D1217">
            <v>1177</v>
          </cell>
        </row>
        <row r="1218">
          <cell r="D1218">
            <v>1178</v>
          </cell>
        </row>
        <row r="1219">
          <cell r="D1219">
            <v>1179</v>
          </cell>
        </row>
        <row r="1220">
          <cell r="D1220">
            <v>1180</v>
          </cell>
        </row>
        <row r="1221">
          <cell r="D1221">
            <v>1181</v>
          </cell>
        </row>
        <row r="1222">
          <cell r="D1222">
            <v>1182</v>
          </cell>
        </row>
        <row r="1223">
          <cell r="D1223">
            <v>1183</v>
          </cell>
        </row>
        <row r="1224">
          <cell r="D1224">
            <v>1184</v>
          </cell>
        </row>
        <row r="1225">
          <cell r="D1225">
            <v>1185</v>
          </cell>
        </row>
        <row r="1226">
          <cell r="D1226">
            <v>1186</v>
          </cell>
        </row>
        <row r="1227">
          <cell r="D1227">
            <v>1187</v>
          </cell>
        </row>
        <row r="1228">
          <cell r="D1228">
            <v>1188</v>
          </cell>
        </row>
        <row r="1229">
          <cell r="D1229">
            <v>1189</v>
          </cell>
        </row>
        <row r="1230">
          <cell r="D1230">
            <v>1190</v>
          </cell>
        </row>
        <row r="1231">
          <cell r="D1231">
            <v>1191</v>
          </cell>
        </row>
        <row r="1232">
          <cell r="D1232">
            <v>1192</v>
          </cell>
        </row>
        <row r="1233">
          <cell r="D1233">
            <v>1193</v>
          </cell>
        </row>
        <row r="1234">
          <cell r="D1234">
            <v>1194</v>
          </cell>
        </row>
        <row r="1235">
          <cell r="D1235">
            <v>1195</v>
          </cell>
        </row>
        <row r="1236">
          <cell r="D1236">
            <v>1196</v>
          </cell>
        </row>
        <row r="1237">
          <cell r="D1237">
            <v>1197</v>
          </cell>
        </row>
        <row r="1238">
          <cell r="D1238">
            <v>1198</v>
          </cell>
        </row>
        <row r="1239">
          <cell r="D1239">
            <v>1199</v>
          </cell>
        </row>
        <row r="1240">
          <cell r="D1240">
            <v>1200</v>
          </cell>
        </row>
        <row r="1241">
          <cell r="D1241">
            <v>1201</v>
          </cell>
        </row>
        <row r="1242">
          <cell r="D1242">
            <v>1202</v>
          </cell>
        </row>
        <row r="1243">
          <cell r="D1243">
            <v>1203</v>
          </cell>
        </row>
        <row r="1244">
          <cell r="D1244">
            <v>1204</v>
          </cell>
        </row>
        <row r="1245">
          <cell r="D1245">
            <v>1205</v>
          </cell>
        </row>
        <row r="1246">
          <cell r="D1246">
            <v>1206</v>
          </cell>
        </row>
        <row r="1247">
          <cell r="D1247">
            <v>1207</v>
          </cell>
        </row>
        <row r="1248">
          <cell r="D1248">
            <v>1208</v>
          </cell>
        </row>
        <row r="1249">
          <cell r="D1249">
            <v>1209</v>
          </cell>
        </row>
        <row r="1250">
          <cell r="D1250">
            <v>1210</v>
          </cell>
        </row>
        <row r="1251">
          <cell r="D1251">
            <v>1211</v>
          </cell>
        </row>
        <row r="1252">
          <cell r="D1252">
            <v>1212</v>
          </cell>
        </row>
        <row r="1253">
          <cell r="D1253">
            <v>1213</v>
          </cell>
        </row>
        <row r="1254">
          <cell r="D1254">
            <v>1214</v>
          </cell>
        </row>
        <row r="1255">
          <cell r="D1255">
            <v>1215</v>
          </cell>
        </row>
        <row r="1256">
          <cell r="D1256">
            <v>1216</v>
          </cell>
        </row>
        <row r="1257">
          <cell r="D1257">
            <v>1217</v>
          </cell>
        </row>
        <row r="1258">
          <cell r="D1258">
            <v>1218</v>
          </cell>
        </row>
        <row r="1259">
          <cell r="D1259">
            <v>1219</v>
          </cell>
        </row>
        <row r="1260">
          <cell r="D1260">
            <v>1220</v>
          </cell>
        </row>
        <row r="1261">
          <cell r="D1261">
            <v>1221</v>
          </cell>
        </row>
        <row r="1262">
          <cell r="D1262">
            <v>1222</v>
          </cell>
        </row>
        <row r="1263">
          <cell r="D1263">
            <v>1223</v>
          </cell>
        </row>
        <row r="1264">
          <cell r="D1264">
            <v>1224</v>
          </cell>
        </row>
        <row r="1265">
          <cell r="D1265">
            <v>1225</v>
          </cell>
        </row>
        <row r="1266">
          <cell r="D1266">
            <v>1226</v>
          </cell>
        </row>
        <row r="1267">
          <cell r="D1267">
            <v>1227</v>
          </cell>
        </row>
        <row r="1268">
          <cell r="D1268">
            <v>1228</v>
          </cell>
        </row>
        <row r="1269">
          <cell r="D1269">
            <v>1229</v>
          </cell>
        </row>
        <row r="1270">
          <cell r="D1270">
            <v>1230</v>
          </cell>
        </row>
        <row r="1271">
          <cell r="D1271">
            <v>1231</v>
          </cell>
        </row>
        <row r="1272">
          <cell r="D1272">
            <v>1232</v>
          </cell>
        </row>
        <row r="1273">
          <cell r="D1273">
            <v>1233</v>
          </cell>
        </row>
        <row r="1274">
          <cell r="D1274">
            <v>1234</v>
          </cell>
        </row>
        <row r="1275">
          <cell r="D1275">
            <v>1235</v>
          </cell>
        </row>
        <row r="1276">
          <cell r="D1276">
            <v>1236</v>
          </cell>
        </row>
        <row r="1277">
          <cell r="D1277">
            <v>1237</v>
          </cell>
        </row>
        <row r="1278">
          <cell r="D1278">
            <v>1238</v>
          </cell>
        </row>
        <row r="1279">
          <cell r="D1279">
            <v>1239</v>
          </cell>
        </row>
        <row r="1280">
          <cell r="D1280">
            <v>1240</v>
          </cell>
        </row>
        <row r="1281">
          <cell r="D1281">
            <v>1241</v>
          </cell>
        </row>
        <row r="1282">
          <cell r="D1282">
            <v>1242</v>
          </cell>
        </row>
        <row r="1283">
          <cell r="D1283">
            <v>1243</v>
          </cell>
        </row>
        <row r="1284">
          <cell r="D1284">
            <v>1244</v>
          </cell>
        </row>
        <row r="1285">
          <cell r="D1285">
            <v>1245</v>
          </cell>
        </row>
        <row r="1286">
          <cell r="D1286">
            <v>1246</v>
          </cell>
        </row>
        <row r="1287">
          <cell r="D1287">
            <v>1247</v>
          </cell>
        </row>
        <row r="1288">
          <cell r="D1288">
            <v>1248</v>
          </cell>
        </row>
        <row r="1289">
          <cell r="D1289">
            <v>1249</v>
          </cell>
        </row>
        <row r="1290">
          <cell r="D1290">
            <v>1250</v>
          </cell>
        </row>
        <row r="1291">
          <cell r="D1291">
            <v>1251</v>
          </cell>
        </row>
        <row r="1292">
          <cell r="D1292">
            <v>1252</v>
          </cell>
        </row>
        <row r="1293">
          <cell r="D1293">
            <v>1253</v>
          </cell>
        </row>
        <row r="1294">
          <cell r="D1294">
            <v>1254</v>
          </cell>
        </row>
        <row r="1295">
          <cell r="D1295">
            <v>1255</v>
          </cell>
        </row>
        <row r="1296">
          <cell r="D1296">
            <v>1256</v>
          </cell>
        </row>
        <row r="1297">
          <cell r="D1297">
            <v>1257</v>
          </cell>
        </row>
        <row r="1298">
          <cell r="D1298">
            <v>1258</v>
          </cell>
        </row>
        <row r="1299">
          <cell r="D1299">
            <v>1259</v>
          </cell>
        </row>
        <row r="1300">
          <cell r="D1300">
            <v>1260</v>
          </cell>
        </row>
        <row r="1301">
          <cell r="D1301">
            <v>1261</v>
          </cell>
        </row>
        <row r="1302">
          <cell r="D1302">
            <v>1262</v>
          </cell>
        </row>
        <row r="1303">
          <cell r="D1303">
            <v>1263</v>
          </cell>
        </row>
        <row r="1304">
          <cell r="D1304">
            <v>1264</v>
          </cell>
        </row>
        <row r="1305">
          <cell r="D1305">
            <v>1265</v>
          </cell>
        </row>
        <row r="1306">
          <cell r="D1306">
            <v>1266</v>
          </cell>
        </row>
        <row r="1307">
          <cell r="D1307">
            <v>1267</v>
          </cell>
        </row>
        <row r="1308">
          <cell r="D1308">
            <v>1268</v>
          </cell>
        </row>
        <row r="1309">
          <cell r="D1309">
            <v>1269</v>
          </cell>
        </row>
        <row r="1310">
          <cell r="D1310">
            <v>1270</v>
          </cell>
        </row>
        <row r="1311">
          <cell r="D1311">
            <v>1271</v>
          </cell>
        </row>
        <row r="1312">
          <cell r="D1312">
            <v>1272</v>
          </cell>
        </row>
        <row r="1313">
          <cell r="D1313">
            <v>1273</v>
          </cell>
        </row>
        <row r="1314">
          <cell r="D1314">
            <v>1274</v>
          </cell>
        </row>
        <row r="1315">
          <cell r="D1315">
            <v>1275</v>
          </cell>
        </row>
        <row r="1316">
          <cell r="D1316">
            <v>1276</v>
          </cell>
        </row>
        <row r="1317">
          <cell r="D1317">
            <v>1277</v>
          </cell>
        </row>
        <row r="1318">
          <cell r="D1318">
            <v>1278</v>
          </cell>
        </row>
        <row r="1319">
          <cell r="D1319">
            <v>1279</v>
          </cell>
        </row>
        <row r="1320">
          <cell r="D1320">
            <v>1280</v>
          </cell>
        </row>
        <row r="1321">
          <cell r="D1321">
            <v>1281</v>
          </cell>
        </row>
        <row r="1322">
          <cell r="D1322">
            <v>1282</v>
          </cell>
        </row>
        <row r="1323">
          <cell r="D1323">
            <v>1283</v>
          </cell>
        </row>
        <row r="1324">
          <cell r="D1324">
            <v>1284</v>
          </cell>
        </row>
        <row r="1325">
          <cell r="D1325">
            <v>1285</v>
          </cell>
        </row>
        <row r="1326">
          <cell r="D1326">
            <v>1286</v>
          </cell>
        </row>
        <row r="1327">
          <cell r="D1327">
            <v>1287</v>
          </cell>
        </row>
        <row r="1328">
          <cell r="D1328">
            <v>1288</v>
          </cell>
        </row>
        <row r="1329">
          <cell r="D1329">
            <v>1289</v>
          </cell>
        </row>
        <row r="1330">
          <cell r="D1330">
            <v>1290</v>
          </cell>
        </row>
        <row r="1331">
          <cell r="D1331">
            <v>1291</v>
          </cell>
        </row>
        <row r="1332">
          <cell r="D1332">
            <v>1292</v>
          </cell>
        </row>
        <row r="1333">
          <cell r="D1333">
            <v>1293</v>
          </cell>
        </row>
        <row r="1334">
          <cell r="D1334">
            <v>1294</v>
          </cell>
        </row>
        <row r="1335">
          <cell r="D1335">
            <v>1295</v>
          </cell>
        </row>
        <row r="1336">
          <cell r="D1336">
            <v>1296</v>
          </cell>
        </row>
        <row r="1337">
          <cell r="D1337">
            <v>1297</v>
          </cell>
        </row>
        <row r="1338">
          <cell r="D1338">
            <v>1298</v>
          </cell>
        </row>
        <row r="1339">
          <cell r="D1339">
            <v>1299</v>
          </cell>
        </row>
        <row r="1340">
          <cell r="D1340">
            <v>1300</v>
          </cell>
        </row>
        <row r="1341">
          <cell r="D1341">
            <v>1301</v>
          </cell>
        </row>
        <row r="1342">
          <cell r="D1342">
            <v>1302</v>
          </cell>
        </row>
        <row r="1343">
          <cell r="D1343">
            <v>1303</v>
          </cell>
        </row>
        <row r="1344">
          <cell r="D1344">
            <v>1304</v>
          </cell>
        </row>
        <row r="1345">
          <cell r="D1345">
            <v>1305</v>
          </cell>
        </row>
        <row r="1346">
          <cell r="D1346">
            <v>1306</v>
          </cell>
        </row>
        <row r="1347">
          <cell r="D1347">
            <v>1307</v>
          </cell>
        </row>
        <row r="1348">
          <cell r="D1348">
            <v>1308</v>
          </cell>
        </row>
        <row r="1349">
          <cell r="D1349">
            <v>1309</v>
          </cell>
        </row>
        <row r="1350">
          <cell r="D1350">
            <v>1310</v>
          </cell>
        </row>
        <row r="1351">
          <cell r="D1351">
            <v>1311</v>
          </cell>
        </row>
        <row r="1352">
          <cell r="D1352">
            <v>1312</v>
          </cell>
        </row>
        <row r="1353">
          <cell r="D1353">
            <v>1313</v>
          </cell>
        </row>
        <row r="1354">
          <cell r="D1354">
            <v>1314</v>
          </cell>
        </row>
        <row r="1355">
          <cell r="D1355">
            <v>1315</v>
          </cell>
        </row>
        <row r="1356">
          <cell r="D1356">
            <v>1316</v>
          </cell>
        </row>
        <row r="1357">
          <cell r="D1357">
            <v>1317</v>
          </cell>
        </row>
        <row r="1358">
          <cell r="D1358">
            <v>1318</v>
          </cell>
        </row>
        <row r="1359">
          <cell r="D1359">
            <v>1319</v>
          </cell>
        </row>
        <row r="1360">
          <cell r="D1360">
            <v>1320</v>
          </cell>
        </row>
        <row r="1361">
          <cell r="D1361">
            <v>1321</v>
          </cell>
        </row>
        <row r="1362">
          <cell r="D1362">
            <v>1322</v>
          </cell>
        </row>
        <row r="1363">
          <cell r="D1363">
            <v>1323</v>
          </cell>
        </row>
        <row r="1364">
          <cell r="D1364">
            <v>1324</v>
          </cell>
        </row>
        <row r="1365">
          <cell r="D1365">
            <v>1325</v>
          </cell>
        </row>
        <row r="1366">
          <cell r="D1366">
            <v>1326</v>
          </cell>
        </row>
        <row r="1367">
          <cell r="D1367">
            <v>1327</v>
          </cell>
        </row>
        <row r="1368">
          <cell r="D1368">
            <v>1328</v>
          </cell>
        </row>
        <row r="1369">
          <cell r="D1369">
            <v>1329</v>
          </cell>
        </row>
        <row r="1370">
          <cell r="D1370">
            <v>1330</v>
          </cell>
        </row>
        <row r="1371">
          <cell r="D1371">
            <v>1331</v>
          </cell>
        </row>
        <row r="1372">
          <cell r="D1372">
            <v>1332</v>
          </cell>
        </row>
        <row r="1373">
          <cell r="D1373">
            <v>1333</v>
          </cell>
        </row>
        <row r="1374">
          <cell r="D1374">
            <v>1334</v>
          </cell>
        </row>
        <row r="1375">
          <cell r="D1375">
            <v>1335</v>
          </cell>
        </row>
        <row r="1376">
          <cell r="D1376">
            <v>1336</v>
          </cell>
        </row>
        <row r="1377">
          <cell r="D1377">
            <v>1337</v>
          </cell>
        </row>
        <row r="1378">
          <cell r="D1378">
            <v>1338</v>
          </cell>
        </row>
        <row r="1379">
          <cell r="D1379">
            <v>1339</v>
          </cell>
        </row>
        <row r="1380">
          <cell r="D1380">
            <v>1340</v>
          </cell>
        </row>
        <row r="1381">
          <cell r="D1381">
            <v>1341</v>
          </cell>
        </row>
        <row r="1382">
          <cell r="D1382">
            <v>1342</v>
          </cell>
        </row>
        <row r="1383">
          <cell r="D1383">
            <v>1343</v>
          </cell>
        </row>
        <row r="1384">
          <cell r="D1384">
            <v>1344</v>
          </cell>
        </row>
        <row r="1385">
          <cell r="D1385">
            <v>1345</v>
          </cell>
        </row>
        <row r="1386">
          <cell r="D1386">
            <v>1346</v>
          </cell>
        </row>
        <row r="1387">
          <cell r="D1387">
            <v>1347</v>
          </cell>
        </row>
        <row r="1388">
          <cell r="D1388">
            <v>1348</v>
          </cell>
        </row>
        <row r="1389">
          <cell r="D1389">
            <v>1349</v>
          </cell>
        </row>
        <row r="1390">
          <cell r="D1390">
            <v>1350</v>
          </cell>
        </row>
        <row r="1391">
          <cell r="D1391">
            <v>1351</v>
          </cell>
        </row>
        <row r="1392">
          <cell r="D1392">
            <v>1352</v>
          </cell>
        </row>
        <row r="1393">
          <cell r="D1393">
            <v>1353</v>
          </cell>
        </row>
        <row r="1394">
          <cell r="D1394">
            <v>1354</v>
          </cell>
        </row>
        <row r="1395">
          <cell r="D1395">
            <v>1355</v>
          </cell>
        </row>
        <row r="1396">
          <cell r="D1396">
            <v>1356</v>
          </cell>
        </row>
        <row r="1397">
          <cell r="D1397">
            <v>1357</v>
          </cell>
        </row>
        <row r="1398">
          <cell r="D1398">
            <v>1358</v>
          </cell>
        </row>
        <row r="1399">
          <cell r="D1399">
            <v>1359</v>
          </cell>
        </row>
        <row r="1400">
          <cell r="D1400">
            <v>1360</v>
          </cell>
        </row>
        <row r="1401">
          <cell r="D1401">
            <v>1361</v>
          </cell>
        </row>
        <row r="1402">
          <cell r="D1402">
            <v>1362</v>
          </cell>
        </row>
        <row r="1403">
          <cell r="D1403">
            <v>1363</v>
          </cell>
        </row>
        <row r="1404">
          <cell r="D1404">
            <v>1364</v>
          </cell>
        </row>
        <row r="1405">
          <cell r="D1405">
            <v>1365</v>
          </cell>
        </row>
        <row r="1406">
          <cell r="D1406">
            <v>1366</v>
          </cell>
        </row>
        <row r="1407">
          <cell r="D1407">
            <v>1367</v>
          </cell>
        </row>
        <row r="1408">
          <cell r="D1408">
            <v>1368</v>
          </cell>
        </row>
        <row r="1409">
          <cell r="D1409">
            <v>1369</v>
          </cell>
        </row>
        <row r="1410">
          <cell r="D1410">
            <v>1370</v>
          </cell>
        </row>
        <row r="1411">
          <cell r="D1411">
            <v>1371</v>
          </cell>
        </row>
        <row r="1412">
          <cell r="D1412">
            <v>1372</v>
          </cell>
        </row>
        <row r="1413">
          <cell r="D1413">
            <v>1373</v>
          </cell>
        </row>
        <row r="1414">
          <cell r="D1414">
            <v>1374</v>
          </cell>
        </row>
        <row r="1415">
          <cell r="D1415">
            <v>1375</v>
          </cell>
        </row>
        <row r="1416">
          <cell r="D1416">
            <v>1376</v>
          </cell>
        </row>
        <row r="1417">
          <cell r="D1417">
            <v>1377</v>
          </cell>
        </row>
        <row r="1418">
          <cell r="D1418">
            <v>1378</v>
          </cell>
        </row>
        <row r="1419">
          <cell r="D1419">
            <v>1379</v>
          </cell>
        </row>
        <row r="1420">
          <cell r="D1420">
            <v>1380</v>
          </cell>
        </row>
        <row r="1421">
          <cell r="D1421">
            <v>1381</v>
          </cell>
        </row>
        <row r="1422">
          <cell r="D1422">
            <v>1382</v>
          </cell>
        </row>
        <row r="1423">
          <cell r="D1423">
            <v>1383</v>
          </cell>
        </row>
        <row r="1424">
          <cell r="D1424">
            <v>1384</v>
          </cell>
        </row>
        <row r="1425">
          <cell r="D1425">
            <v>1385</v>
          </cell>
        </row>
        <row r="1426">
          <cell r="D1426">
            <v>1386</v>
          </cell>
        </row>
        <row r="1427">
          <cell r="D1427">
            <v>1387</v>
          </cell>
        </row>
        <row r="1428">
          <cell r="D1428">
            <v>1388</v>
          </cell>
        </row>
        <row r="1429">
          <cell r="D1429">
            <v>1389</v>
          </cell>
        </row>
        <row r="1430">
          <cell r="D1430">
            <v>1390</v>
          </cell>
        </row>
        <row r="1431">
          <cell r="D1431">
            <v>1391</v>
          </cell>
        </row>
        <row r="1432">
          <cell r="D1432">
            <v>1392</v>
          </cell>
        </row>
        <row r="1433">
          <cell r="D1433">
            <v>1393</v>
          </cell>
        </row>
        <row r="1434">
          <cell r="D1434">
            <v>1394</v>
          </cell>
        </row>
        <row r="1435">
          <cell r="D1435">
            <v>1395</v>
          </cell>
        </row>
        <row r="1436">
          <cell r="D1436">
            <v>1396</v>
          </cell>
        </row>
        <row r="1437">
          <cell r="D1437">
            <v>1397</v>
          </cell>
        </row>
        <row r="1438">
          <cell r="D1438">
            <v>1398</v>
          </cell>
        </row>
        <row r="1439">
          <cell r="D1439">
            <v>1399</v>
          </cell>
        </row>
        <row r="1440">
          <cell r="D1440">
            <v>1400</v>
          </cell>
        </row>
        <row r="1441">
          <cell r="D1441">
            <v>1401</v>
          </cell>
        </row>
        <row r="1442">
          <cell r="D1442">
            <v>1402</v>
          </cell>
        </row>
        <row r="1443">
          <cell r="D1443">
            <v>1403</v>
          </cell>
        </row>
        <row r="1444">
          <cell r="D1444">
            <v>1404</v>
          </cell>
        </row>
        <row r="1445">
          <cell r="D1445">
            <v>1405</v>
          </cell>
        </row>
        <row r="1446">
          <cell r="D1446">
            <v>1406</v>
          </cell>
        </row>
        <row r="1447">
          <cell r="D1447">
            <v>1407</v>
          </cell>
        </row>
        <row r="1448">
          <cell r="D1448">
            <v>1408</v>
          </cell>
        </row>
        <row r="1449">
          <cell r="D1449">
            <v>1409</v>
          </cell>
        </row>
        <row r="1450">
          <cell r="D1450">
            <v>1410</v>
          </cell>
        </row>
        <row r="1451">
          <cell r="D1451">
            <v>1411</v>
          </cell>
        </row>
        <row r="1452">
          <cell r="D1452">
            <v>1412</v>
          </cell>
        </row>
        <row r="1453">
          <cell r="D1453">
            <v>1413</v>
          </cell>
        </row>
        <row r="1454">
          <cell r="D1454">
            <v>1414</v>
          </cell>
        </row>
        <row r="1455">
          <cell r="D1455">
            <v>1415</v>
          </cell>
        </row>
        <row r="1456">
          <cell r="D1456">
            <v>1416</v>
          </cell>
        </row>
        <row r="1457">
          <cell r="D1457">
            <v>1417</v>
          </cell>
        </row>
        <row r="1458">
          <cell r="D1458">
            <v>1418</v>
          </cell>
        </row>
        <row r="1459">
          <cell r="D1459">
            <v>1419</v>
          </cell>
        </row>
        <row r="1460">
          <cell r="D1460">
            <v>1420</v>
          </cell>
        </row>
        <row r="1461">
          <cell r="D1461">
            <v>1421</v>
          </cell>
        </row>
        <row r="1462">
          <cell r="D1462">
            <v>1422</v>
          </cell>
        </row>
        <row r="1463">
          <cell r="D1463">
            <v>1423</v>
          </cell>
        </row>
        <row r="1464">
          <cell r="D1464">
            <v>1424</v>
          </cell>
        </row>
        <row r="1465">
          <cell r="D1465">
            <v>1425</v>
          </cell>
        </row>
        <row r="1466">
          <cell r="D1466">
            <v>1426</v>
          </cell>
        </row>
        <row r="1467">
          <cell r="D1467">
            <v>1427</v>
          </cell>
        </row>
        <row r="1468">
          <cell r="D1468">
            <v>1428</v>
          </cell>
        </row>
        <row r="1469">
          <cell r="D1469">
            <v>1429</v>
          </cell>
        </row>
        <row r="1470">
          <cell r="D1470">
            <v>1430</v>
          </cell>
        </row>
        <row r="1471">
          <cell r="D1471">
            <v>1431</v>
          </cell>
        </row>
        <row r="1472">
          <cell r="D1472">
            <v>1432</v>
          </cell>
        </row>
        <row r="1473">
          <cell r="D1473">
            <v>1433</v>
          </cell>
        </row>
        <row r="1474">
          <cell r="D1474">
            <v>1434</v>
          </cell>
        </row>
        <row r="1475">
          <cell r="D1475">
            <v>1435</v>
          </cell>
        </row>
        <row r="1476">
          <cell r="D1476">
            <v>1436</v>
          </cell>
        </row>
        <row r="1477">
          <cell r="D1477">
            <v>1437</v>
          </cell>
        </row>
        <row r="1478">
          <cell r="D1478">
            <v>1438</v>
          </cell>
        </row>
        <row r="1479">
          <cell r="D1479">
            <v>1439</v>
          </cell>
        </row>
        <row r="1480">
          <cell r="D1480">
            <v>1440</v>
          </cell>
        </row>
        <row r="1481">
          <cell r="D1481">
            <v>1441</v>
          </cell>
        </row>
        <row r="1482">
          <cell r="D1482">
            <v>1442</v>
          </cell>
        </row>
        <row r="1483">
          <cell r="D1483">
            <v>1443</v>
          </cell>
        </row>
        <row r="1484">
          <cell r="D1484">
            <v>1444</v>
          </cell>
        </row>
        <row r="1485">
          <cell r="D1485">
            <v>1445</v>
          </cell>
        </row>
        <row r="1486">
          <cell r="D1486">
            <v>1446</v>
          </cell>
        </row>
        <row r="1487">
          <cell r="D1487">
            <v>1447</v>
          </cell>
        </row>
        <row r="1488">
          <cell r="D1488">
            <v>1448</v>
          </cell>
        </row>
        <row r="1489">
          <cell r="D1489">
            <v>1449</v>
          </cell>
        </row>
        <row r="1490">
          <cell r="D1490">
            <v>1450</v>
          </cell>
        </row>
        <row r="1491">
          <cell r="D1491">
            <v>1451</v>
          </cell>
        </row>
        <row r="1492">
          <cell r="D1492">
            <v>1452</v>
          </cell>
        </row>
        <row r="1493">
          <cell r="D1493">
            <v>1453</v>
          </cell>
        </row>
        <row r="1494">
          <cell r="D1494">
            <v>1454</v>
          </cell>
        </row>
        <row r="1495">
          <cell r="D1495">
            <v>1455</v>
          </cell>
        </row>
        <row r="1496">
          <cell r="D1496">
            <v>1456</v>
          </cell>
        </row>
        <row r="1497">
          <cell r="D1497">
            <v>1457</v>
          </cell>
        </row>
        <row r="1498">
          <cell r="D1498">
            <v>1458</v>
          </cell>
        </row>
        <row r="1499">
          <cell r="D1499">
            <v>1459</v>
          </cell>
        </row>
        <row r="1500">
          <cell r="D1500">
            <v>1460</v>
          </cell>
        </row>
        <row r="1501">
          <cell r="D1501">
            <v>1461</v>
          </cell>
        </row>
        <row r="1502">
          <cell r="D1502">
            <v>1462</v>
          </cell>
        </row>
        <row r="1503">
          <cell r="D1503">
            <v>1463</v>
          </cell>
        </row>
        <row r="1504">
          <cell r="D1504">
            <v>1464</v>
          </cell>
        </row>
        <row r="1505">
          <cell r="D1505">
            <v>1465</v>
          </cell>
        </row>
        <row r="1506">
          <cell r="D1506">
            <v>1466</v>
          </cell>
        </row>
        <row r="1507">
          <cell r="D1507">
            <v>1467</v>
          </cell>
        </row>
        <row r="1508">
          <cell r="D1508">
            <v>1468</v>
          </cell>
        </row>
        <row r="1509">
          <cell r="D1509">
            <v>1469</v>
          </cell>
        </row>
        <row r="1510">
          <cell r="D1510">
            <v>1470</v>
          </cell>
        </row>
        <row r="1511">
          <cell r="D1511">
            <v>1471</v>
          </cell>
        </row>
        <row r="1512">
          <cell r="D1512">
            <v>1472</v>
          </cell>
        </row>
        <row r="1513">
          <cell r="D1513">
            <v>1473</v>
          </cell>
        </row>
        <row r="1514">
          <cell r="D1514">
            <v>1474</v>
          </cell>
        </row>
        <row r="1515">
          <cell r="D1515">
            <v>1475</v>
          </cell>
        </row>
        <row r="1516">
          <cell r="D1516">
            <v>1476</v>
          </cell>
        </row>
        <row r="1517">
          <cell r="D1517">
            <v>1477</v>
          </cell>
        </row>
        <row r="1518">
          <cell r="D1518">
            <v>1478</v>
          </cell>
        </row>
        <row r="1519">
          <cell r="D1519">
            <v>1479</v>
          </cell>
        </row>
        <row r="1520">
          <cell r="D1520">
            <v>1480</v>
          </cell>
        </row>
        <row r="1521">
          <cell r="D1521">
            <v>1481</v>
          </cell>
        </row>
        <row r="1522">
          <cell r="D1522">
            <v>1482</v>
          </cell>
        </row>
        <row r="1523">
          <cell r="D1523">
            <v>1483</v>
          </cell>
        </row>
        <row r="1524">
          <cell r="D1524">
            <v>1484</v>
          </cell>
        </row>
        <row r="1525">
          <cell r="D1525">
            <v>1485</v>
          </cell>
        </row>
        <row r="1526">
          <cell r="D1526">
            <v>1486</v>
          </cell>
        </row>
        <row r="1527">
          <cell r="D1527">
            <v>1487</v>
          </cell>
        </row>
        <row r="1528">
          <cell r="D1528">
            <v>1488</v>
          </cell>
        </row>
        <row r="1529">
          <cell r="D1529">
            <v>1489</v>
          </cell>
        </row>
        <row r="1530">
          <cell r="D1530">
            <v>1490</v>
          </cell>
        </row>
        <row r="1531">
          <cell r="D1531">
            <v>1491</v>
          </cell>
        </row>
        <row r="1532">
          <cell r="D1532">
            <v>1492</v>
          </cell>
        </row>
        <row r="1533">
          <cell r="D1533">
            <v>1493</v>
          </cell>
        </row>
        <row r="1534">
          <cell r="D1534">
            <v>1494</v>
          </cell>
        </row>
        <row r="1535">
          <cell r="D1535">
            <v>1495</v>
          </cell>
        </row>
        <row r="1536">
          <cell r="D1536">
            <v>1496</v>
          </cell>
        </row>
        <row r="1537">
          <cell r="D1537">
            <v>1497</v>
          </cell>
        </row>
        <row r="1538">
          <cell r="D1538">
            <v>1498</v>
          </cell>
        </row>
        <row r="1539">
          <cell r="D1539">
            <v>1499</v>
          </cell>
        </row>
        <row r="1540">
          <cell r="D1540">
            <v>1500</v>
          </cell>
        </row>
        <row r="1541">
          <cell r="D1541">
            <v>1501</v>
          </cell>
        </row>
        <row r="1542">
          <cell r="D1542">
            <v>1502</v>
          </cell>
        </row>
        <row r="1543">
          <cell r="D1543">
            <v>1503</v>
          </cell>
        </row>
        <row r="1544">
          <cell r="D1544">
            <v>1504</v>
          </cell>
        </row>
        <row r="1545">
          <cell r="D1545">
            <v>1505</v>
          </cell>
        </row>
        <row r="1546">
          <cell r="D1546">
            <v>1506</v>
          </cell>
        </row>
        <row r="1547">
          <cell r="D1547">
            <v>1507</v>
          </cell>
        </row>
        <row r="1548">
          <cell r="D1548">
            <v>1508</v>
          </cell>
        </row>
        <row r="1549">
          <cell r="D1549">
            <v>1509</v>
          </cell>
        </row>
        <row r="1550">
          <cell r="D1550">
            <v>1510</v>
          </cell>
        </row>
        <row r="1551">
          <cell r="D1551">
            <v>1511</v>
          </cell>
        </row>
        <row r="1552">
          <cell r="D1552">
            <v>1512</v>
          </cell>
        </row>
        <row r="1553">
          <cell r="D1553">
            <v>1513</v>
          </cell>
        </row>
        <row r="1554">
          <cell r="D1554">
            <v>1514</v>
          </cell>
        </row>
        <row r="1555">
          <cell r="D1555">
            <v>1515</v>
          </cell>
        </row>
        <row r="1556">
          <cell r="D1556">
            <v>1516</v>
          </cell>
        </row>
        <row r="1557">
          <cell r="D1557">
            <v>1517</v>
          </cell>
        </row>
        <row r="1558">
          <cell r="D1558">
            <v>1518</v>
          </cell>
        </row>
        <row r="1559">
          <cell r="D1559">
            <v>1519</v>
          </cell>
        </row>
        <row r="1560">
          <cell r="D1560">
            <v>1520</v>
          </cell>
        </row>
        <row r="1561">
          <cell r="D1561">
            <v>1521</v>
          </cell>
        </row>
        <row r="1562">
          <cell r="D1562">
            <v>1522</v>
          </cell>
        </row>
        <row r="1563">
          <cell r="D1563">
            <v>1523</v>
          </cell>
        </row>
        <row r="1564">
          <cell r="D1564">
            <v>1524</v>
          </cell>
        </row>
        <row r="1565">
          <cell r="D1565">
            <v>1525</v>
          </cell>
        </row>
        <row r="1566">
          <cell r="D1566">
            <v>1526</v>
          </cell>
        </row>
        <row r="1567">
          <cell r="D1567">
            <v>1527</v>
          </cell>
        </row>
        <row r="1568">
          <cell r="D1568">
            <v>1528</v>
          </cell>
        </row>
        <row r="1569">
          <cell r="D1569">
            <v>1529</v>
          </cell>
        </row>
        <row r="1570">
          <cell r="D1570">
            <v>1530</v>
          </cell>
        </row>
        <row r="1571">
          <cell r="D1571">
            <v>1531</v>
          </cell>
        </row>
        <row r="1572">
          <cell r="D1572">
            <v>1532</v>
          </cell>
        </row>
        <row r="1573">
          <cell r="D1573">
            <v>1533</v>
          </cell>
        </row>
        <row r="1574">
          <cell r="D1574">
            <v>1534</v>
          </cell>
        </row>
        <row r="1575">
          <cell r="D1575">
            <v>1535</v>
          </cell>
        </row>
        <row r="1576">
          <cell r="D1576">
            <v>1536</v>
          </cell>
        </row>
        <row r="1577">
          <cell r="D1577">
            <v>1537</v>
          </cell>
        </row>
        <row r="1578">
          <cell r="D1578">
            <v>1538</v>
          </cell>
        </row>
        <row r="1579">
          <cell r="D1579">
            <v>1539</v>
          </cell>
        </row>
        <row r="1580">
          <cell r="D1580">
            <v>1540</v>
          </cell>
        </row>
        <row r="1581">
          <cell r="D1581">
            <v>1541</v>
          </cell>
        </row>
        <row r="1582">
          <cell r="D1582">
            <v>1542</v>
          </cell>
        </row>
        <row r="1583">
          <cell r="D1583">
            <v>1543</v>
          </cell>
        </row>
        <row r="1584">
          <cell r="D1584">
            <v>1544</v>
          </cell>
        </row>
        <row r="1585">
          <cell r="D1585">
            <v>1545</v>
          </cell>
        </row>
        <row r="1586">
          <cell r="D1586">
            <v>1546</v>
          </cell>
        </row>
        <row r="1587">
          <cell r="D1587">
            <v>1547</v>
          </cell>
        </row>
        <row r="1588">
          <cell r="D1588">
            <v>1548</v>
          </cell>
        </row>
        <row r="1589">
          <cell r="D1589">
            <v>1549</v>
          </cell>
        </row>
        <row r="1590">
          <cell r="D1590">
            <v>1550</v>
          </cell>
        </row>
        <row r="1591">
          <cell r="D1591">
            <v>1551</v>
          </cell>
        </row>
        <row r="1592">
          <cell r="D1592">
            <v>1552</v>
          </cell>
        </row>
        <row r="1593">
          <cell r="D1593">
            <v>1553</v>
          </cell>
        </row>
        <row r="1594">
          <cell r="D1594">
            <v>1554</v>
          </cell>
        </row>
        <row r="1595">
          <cell r="D1595">
            <v>1555</v>
          </cell>
        </row>
        <row r="1596">
          <cell r="D1596">
            <v>1556</v>
          </cell>
        </row>
        <row r="1597">
          <cell r="D1597">
            <v>1557</v>
          </cell>
        </row>
        <row r="1598">
          <cell r="D1598">
            <v>1558</v>
          </cell>
        </row>
        <row r="1599">
          <cell r="D1599">
            <v>1559</v>
          </cell>
        </row>
        <row r="1600">
          <cell r="D1600">
            <v>1560</v>
          </cell>
        </row>
        <row r="1601">
          <cell r="D1601">
            <v>1561</v>
          </cell>
        </row>
        <row r="1602">
          <cell r="D1602">
            <v>1562</v>
          </cell>
        </row>
        <row r="1603">
          <cell r="D1603">
            <v>1563</v>
          </cell>
        </row>
        <row r="1604">
          <cell r="D1604">
            <v>1564</v>
          </cell>
        </row>
        <row r="1605">
          <cell r="D1605">
            <v>1565</v>
          </cell>
        </row>
        <row r="1606">
          <cell r="D1606">
            <v>1566</v>
          </cell>
        </row>
        <row r="1607">
          <cell r="D1607">
            <v>1567</v>
          </cell>
        </row>
        <row r="1608">
          <cell r="D1608">
            <v>1568</v>
          </cell>
        </row>
        <row r="1609">
          <cell r="D1609">
            <v>1569</v>
          </cell>
        </row>
        <row r="1610">
          <cell r="D1610">
            <v>1570</v>
          </cell>
        </row>
        <row r="1611">
          <cell r="D1611">
            <v>1571</v>
          </cell>
        </row>
        <row r="1612">
          <cell r="D1612">
            <v>1572</v>
          </cell>
        </row>
        <row r="1613">
          <cell r="D1613">
            <v>1573</v>
          </cell>
        </row>
        <row r="1614">
          <cell r="D1614">
            <v>1574</v>
          </cell>
        </row>
        <row r="1615">
          <cell r="D1615">
            <v>1575</v>
          </cell>
        </row>
        <row r="1616">
          <cell r="D1616">
            <v>1576</v>
          </cell>
        </row>
        <row r="1617">
          <cell r="D1617">
            <v>1577</v>
          </cell>
        </row>
        <row r="1618">
          <cell r="D1618">
            <v>1578</v>
          </cell>
        </row>
        <row r="1619">
          <cell r="D1619">
            <v>1579</v>
          </cell>
        </row>
        <row r="1620">
          <cell r="D1620">
            <v>1580</v>
          </cell>
        </row>
        <row r="1621">
          <cell r="D1621">
            <v>1581</v>
          </cell>
        </row>
        <row r="1622">
          <cell r="D1622">
            <v>1582</v>
          </cell>
        </row>
        <row r="1623">
          <cell r="D1623">
            <v>1583</v>
          </cell>
        </row>
        <row r="1624">
          <cell r="D1624">
            <v>1584</v>
          </cell>
        </row>
        <row r="1625">
          <cell r="D1625">
            <v>1585</v>
          </cell>
        </row>
        <row r="1626">
          <cell r="D1626">
            <v>1586</v>
          </cell>
        </row>
        <row r="1627">
          <cell r="D1627">
            <v>1587</v>
          </cell>
        </row>
        <row r="1628">
          <cell r="D1628">
            <v>1588</v>
          </cell>
        </row>
        <row r="1629">
          <cell r="D1629">
            <v>1589</v>
          </cell>
        </row>
        <row r="1630">
          <cell r="D1630">
            <v>1590</v>
          </cell>
        </row>
        <row r="1631">
          <cell r="D1631">
            <v>1591</v>
          </cell>
        </row>
        <row r="1632">
          <cell r="D1632">
            <v>1592</v>
          </cell>
        </row>
        <row r="1633">
          <cell r="D1633">
            <v>1593</v>
          </cell>
        </row>
        <row r="1634">
          <cell r="D1634">
            <v>1594</v>
          </cell>
        </row>
        <row r="1635">
          <cell r="D1635">
            <v>1595</v>
          </cell>
        </row>
        <row r="1636">
          <cell r="D1636">
            <v>1596</v>
          </cell>
        </row>
        <row r="1637">
          <cell r="D1637">
            <v>1597</v>
          </cell>
        </row>
        <row r="1638">
          <cell r="D1638">
            <v>1598</v>
          </cell>
        </row>
        <row r="1639">
          <cell r="D1639">
            <v>1599</v>
          </cell>
        </row>
        <row r="1640">
          <cell r="D1640">
            <v>1600</v>
          </cell>
        </row>
        <row r="1641">
          <cell r="D1641">
            <v>1601</v>
          </cell>
        </row>
        <row r="1642">
          <cell r="D1642">
            <v>1602</v>
          </cell>
        </row>
        <row r="1643">
          <cell r="D1643">
            <v>1603</v>
          </cell>
        </row>
        <row r="1644">
          <cell r="D1644">
            <v>1604</v>
          </cell>
        </row>
        <row r="1645">
          <cell r="D1645">
            <v>1605</v>
          </cell>
        </row>
        <row r="1646">
          <cell r="D1646">
            <v>1606</v>
          </cell>
        </row>
        <row r="1647">
          <cell r="D1647">
            <v>1607</v>
          </cell>
        </row>
        <row r="1648">
          <cell r="D1648">
            <v>1608</v>
          </cell>
        </row>
        <row r="1649">
          <cell r="D1649">
            <v>1609</v>
          </cell>
        </row>
        <row r="1650">
          <cell r="D1650">
            <v>1610</v>
          </cell>
        </row>
        <row r="1651">
          <cell r="D1651">
            <v>1611</v>
          </cell>
        </row>
        <row r="1652">
          <cell r="D1652">
            <v>1612</v>
          </cell>
        </row>
        <row r="1653">
          <cell r="D1653">
            <v>1613</v>
          </cell>
        </row>
        <row r="1654">
          <cell r="D1654">
            <v>1614</v>
          </cell>
        </row>
        <row r="1655">
          <cell r="D1655">
            <v>1615</v>
          </cell>
        </row>
        <row r="1656">
          <cell r="D1656">
            <v>1616</v>
          </cell>
        </row>
        <row r="1657">
          <cell r="D1657">
            <v>1617</v>
          </cell>
        </row>
        <row r="1658">
          <cell r="D1658">
            <v>1618</v>
          </cell>
        </row>
        <row r="1659">
          <cell r="D1659">
            <v>1619</v>
          </cell>
        </row>
        <row r="1660">
          <cell r="D1660">
            <v>1620</v>
          </cell>
        </row>
        <row r="1661">
          <cell r="D1661">
            <v>1621</v>
          </cell>
        </row>
        <row r="1662">
          <cell r="D1662">
            <v>1622</v>
          </cell>
        </row>
        <row r="1663">
          <cell r="D1663">
            <v>1623</v>
          </cell>
        </row>
        <row r="1664">
          <cell r="D1664">
            <v>1624</v>
          </cell>
        </row>
        <row r="1665">
          <cell r="D1665">
            <v>1625</v>
          </cell>
        </row>
        <row r="1666">
          <cell r="D1666">
            <v>1626</v>
          </cell>
        </row>
        <row r="1667">
          <cell r="D1667">
            <v>1627</v>
          </cell>
        </row>
        <row r="1668">
          <cell r="D1668">
            <v>1628</v>
          </cell>
        </row>
        <row r="1669">
          <cell r="D1669">
            <v>1629</v>
          </cell>
        </row>
        <row r="1670">
          <cell r="D1670">
            <v>1630</v>
          </cell>
        </row>
        <row r="1671">
          <cell r="D1671">
            <v>1631</v>
          </cell>
        </row>
        <row r="1672">
          <cell r="D1672">
            <v>1632</v>
          </cell>
        </row>
        <row r="1673">
          <cell r="D1673">
            <v>1633</v>
          </cell>
        </row>
        <row r="1674">
          <cell r="D1674">
            <v>1634</v>
          </cell>
        </row>
        <row r="1675">
          <cell r="D1675">
            <v>1635</v>
          </cell>
        </row>
        <row r="1676">
          <cell r="D1676">
            <v>1636</v>
          </cell>
        </row>
        <row r="1677">
          <cell r="D1677">
            <v>1637</v>
          </cell>
        </row>
        <row r="1678">
          <cell r="D1678">
            <v>1638</v>
          </cell>
        </row>
        <row r="1679">
          <cell r="D1679">
            <v>1639</v>
          </cell>
        </row>
        <row r="1680">
          <cell r="D1680">
            <v>1640</v>
          </cell>
        </row>
        <row r="1681">
          <cell r="D1681">
            <v>1641</v>
          </cell>
        </row>
        <row r="1682">
          <cell r="D1682">
            <v>1642</v>
          </cell>
        </row>
        <row r="1683">
          <cell r="D1683">
            <v>1643</v>
          </cell>
        </row>
        <row r="1684">
          <cell r="D1684">
            <v>1644</v>
          </cell>
        </row>
        <row r="1685">
          <cell r="D1685">
            <v>1645</v>
          </cell>
        </row>
        <row r="1686">
          <cell r="D1686">
            <v>1646</v>
          </cell>
        </row>
        <row r="1687">
          <cell r="D1687">
            <v>1647</v>
          </cell>
        </row>
        <row r="1688">
          <cell r="D1688">
            <v>1648</v>
          </cell>
        </row>
        <row r="1689">
          <cell r="D1689">
            <v>1649</v>
          </cell>
        </row>
        <row r="1690">
          <cell r="D1690">
            <v>1650</v>
          </cell>
        </row>
        <row r="1691">
          <cell r="D1691">
            <v>1651</v>
          </cell>
        </row>
        <row r="1692">
          <cell r="D1692">
            <v>1652</v>
          </cell>
        </row>
        <row r="1693">
          <cell r="D1693">
            <v>1653</v>
          </cell>
        </row>
        <row r="1694">
          <cell r="D1694">
            <v>1654</v>
          </cell>
        </row>
        <row r="1695">
          <cell r="D1695">
            <v>1655</v>
          </cell>
        </row>
        <row r="1696">
          <cell r="D1696">
            <v>1656</v>
          </cell>
        </row>
        <row r="1697">
          <cell r="D1697">
            <v>1657</v>
          </cell>
        </row>
        <row r="1698">
          <cell r="D1698">
            <v>1658</v>
          </cell>
        </row>
        <row r="1699">
          <cell r="D1699">
            <v>1659</v>
          </cell>
        </row>
        <row r="1700">
          <cell r="D1700">
            <v>1660</v>
          </cell>
        </row>
        <row r="1701">
          <cell r="D1701">
            <v>1661</v>
          </cell>
        </row>
        <row r="1702">
          <cell r="D1702">
            <v>1662</v>
          </cell>
        </row>
        <row r="1703">
          <cell r="D1703">
            <v>1663</v>
          </cell>
        </row>
        <row r="1704">
          <cell r="D1704">
            <v>1664</v>
          </cell>
        </row>
        <row r="1705">
          <cell r="D1705">
            <v>1665</v>
          </cell>
        </row>
        <row r="1706">
          <cell r="D1706">
            <v>1666</v>
          </cell>
        </row>
        <row r="1707">
          <cell r="D1707">
            <v>1667</v>
          </cell>
        </row>
        <row r="1708">
          <cell r="D1708">
            <v>1668</v>
          </cell>
        </row>
        <row r="1709">
          <cell r="D1709">
            <v>1669</v>
          </cell>
        </row>
        <row r="1710">
          <cell r="D1710">
            <v>1670</v>
          </cell>
        </row>
        <row r="1711">
          <cell r="D1711">
            <v>1671</v>
          </cell>
        </row>
        <row r="1712">
          <cell r="D1712">
            <v>1672</v>
          </cell>
        </row>
        <row r="1713">
          <cell r="D1713">
            <v>1673</v>
          </cell>
        </row>
        <row r="1714">
          <cell r="D1714">
            <v>1674</v>
          </cell>
        </row>
        <row r="1715">
          <cell r="D1715">
            <v>1675</v>
          </cell>
        </row>
        <row r="1716">
          <cell r="D1716">
            <v>1676</v>
          </cell>
        </row>
        <row r="1717">
          <cell r="D1717">
            <v>1677</v>
          </cell>
        </row>
        <row r="1718">
          <cell r="D1718">
            <v>1678</v>
          </cell>
        </row>
        <row r="1719">
          <cell r="D1719">
            <v>1679</v>
          </cell>
        </row>
        <row r="1720">
          <cell r="D1720">
            <v>1680</v>
          </cell>
        </row>
        <row r="1721">
          <cell r="D1721">
            <v>1681</v>
          </cell>
        </row>
        <row r="1722">
          <cell r="D1722">
            <v>1682</v>
          </cell>
        </row>
        <row r="1723">
          <cell r="D1723">
            <v>1683</v>
          </cell>
        </row>
        <row r="1724">
          <cell r="D1724">
            <v>1684</v>
          </cell>
        </row>
        <row r="1725">
          <cell r="D1725">
            <v>1685</v>
          </cell>
        </row>
        <row r="1726">
          <cell r="D1726">
            <v>1686</v>
          </cell>
        </row>
        <row r="1727">
          <cell r="D1727">
            <v>1687</v>
          </cell>
        </row>
        <row r="1728">
          <cell r="D1728">
            <v>1688</v>
          </cell>
        </row>
        <row r="1729">
          <cell r="D1729">
            <v>1689</v>
          </cell>
        </row>
        <row r="1730">
          <cell r="D1730">
            <v>1690</v>
          </cell>
        </row>
        <row r="1731">
          <cell r="D1731">
            <v>1691</v>
          </cell>
        </row>
        <row r="1732">
          <cell r="D1732">
            <v>1692</v>
          </cell>
        </row>
        <row r="1733">
          <cell r="D1733">
            <v>1693</v>
          </cell>
        </row>
        <row r="1734">
          <cell r="D1734">
            <v>1694</v>
          </cell>
        </row>
        <row r="1735">
          <cell r="D1735">
            <v>1695</v>
          </cell>
        </row>
        <row r="1736">
          <cell r="D1736">
            <v>1696</v>
          </cell>
        </row>
        <row r="1737">
          <cell r="D1737">
            <v>1697</v>
          </cell>
        </row>
        <row r="1738">
          <cell r="D1738">
            <v>1698</v>
          </cell>
        </row>
        <row r="1739">
          <cell r="D1739">
            <v>1699</v>
          </cell>
        </row>
        <row r="1740">
          <cell r="D1740">
            <v>1700</v>
          </cell>
        </row>
        <row r="1741">
          <cell r="D1741">
            <v>1701</v>
          </cell>
        </row>
        <row r="1742">
          <cell r="D1742">
            <v>1702</v>
          </cell>
        </row>
        <row r="1743">
          <cell r="D1743">
            <v>1703</v>
          </cell>
        </row>
        <row r="1744">
          <cell r="D1744">
            <v>1704</v>
          </cell>
        </row>
        <row r="1745">
          <cell r="D1745">
            <v>1705</v>
          </cell>
        </row>
        <row r="1746">
          <cell r="D1746">
            <v>1706</v>
          </cell>
        </row>
        <row r="1747">
          <cell r="D1747">
            <v>1707</v>
          </cell>
        </row>
        <row r="1748">
          <cell r="D1748">
            <v>1708</v>
          </cell>
        </row>
        <row r="1749">
          <cell r="D1749">
            <v>1709</v>
          </cell>
        </row>
        <row r="1750">
          <cell r="D1750">
            <v>1710</v>
          </cell>
        </row>
        <row r="1751">
          <cell r="D1751">
            <v>1711</v>
          </cell>
        </row>
        <row r="1752">
          <cell r="D1752">
            <v>1712</v>
          </cell>
        </row>
        <row r="1753">
          <cell r="D1753">
            <v>1713</v>
          </cell>
        </row>
        <row r="1754">
          <cell r="D1754">
            <v>1714</v>
          </cell>
        </row>
        <row r="1755">
          <cell r="D1755">
            <v>1715</v>
          </cell>
        </row>
        <row r="1756">
          <cell r="D1756">
            <v>1716</v>
          </cell>
        </row>
        <row r="1757">
          <cell r="D1757">
            <v>1717</v>
          </cell>
        </row>
        <row r="1758">
          <cell r="D1758">
            <v>1718</v>
          </cell>
        </row>
        <row r="1759">
          <cell r="D1759">
            <v>1719</v>
          </cell>
        </row>
        <row r="1760">
          <cell r="D1760">
            <v>1720</v>
          </cell>
        </row>
        <row r="1761">
          <cell r="D1761">
            <v>1721</v>
          </cell>
        </row>
        <row r="1762">
          <cell r="D1762">
            <v>1722</v>
          </cell>
        </row>
        <row r="1763">
          <cell r="D1763">
            <v>1723</v>
          </cell>
        </row>
        <row r="1764">
          <cell r="D1764">
            <v>1724</v>
          </cell>
        </row>
        <row r="1765">
          <cell r="D1765">
            <v>1725</v>
          </cell>
        </row>
        <row r="1766">
          <cell r="D1766">
            <v>1726</v>
          </cell>
        </row>
        <row r="1767">
          <cell r="D1767">
            <v>1727</v>
          </cell>
        </row>
        <row r="1768">
          <cell r="D1768">
            <v>1728</v>
          </cell>
        </row>
        <row r="1769">
          <cell r="D1769">
            <v>1729</v>
          </cell>
        </row>
        <row r="1770">
          <cell r="D1770">
            <v>1730</v>
          </cell>
        </row>
        <row r="1771">
          <cell r="D1771">
            <v>1731</v>
          </cell>
        </row>
        <row r="1772">
          <cell r="D1772">
            <v>1732</v>
          </cell>
        </row>
        <row r="1773">
          <cell r="D1773">
            <v>1733</v>
          </cell>
        </row>
        <row r="1774">
          <cell r="D1774">
            <v>1734</v>
          </cell>
        </row>
        <row r="1775">
          <cell r="D1775">
            <v>1735</v>
          </cell>
        </row>
        <row r="1776">
          <cell r="D1776">
            <v>1736</v>
          </cell>
        </row>
        <row r="1777">
          <cell r="D1777">
            <v>1737</v>
          </cell>
        </row>
        <row r="1778">
          <cell r="D1778">
            <v>1738</v>
          </cell>
        </row>
        <row r="1779">
          <cell r="D1779">
            <v>1739</v>
          </cell>
        </row>
        <row r="1780">
          <cell r="D1780">
            <v>1740</v>
          </cell>
        </row>
        <row r="1781">
          <cell r="D1781">
            <v>1741</v>
          </cell>
        </row>
        <row r="1782">
          <cell r="D1782">
            <v>1742</v>
          </cell>
        </row>
        <row r="1783">
          <cell r="D1783">
            <v>1743</v>
          </cell>
        </row>
        <row r="1784">
          <cell r="D1784">
            <v>1744</v>
          </cell>
        </row>
        <row r="1785">
          <cell r="D1785">
            <v>1745</v>
          </cell>
        </row>
        <row r="1786">
          <cell r="D1786">
            <v>1746</v>
          </cell>
        </row>
        <row r="1787">
          <cell r="D1787">
            <v>1747</v>
          </cell>
        </row>
        <row r="1788">
          <cell r="D1788">
            <v>1748</v>
          </cell>
        </row>
        <row r="1789">
          <cell r="D1789">
            <v>1749</v>
          </cell>
        </row>
        <row r="1790">
          <cell r="D1790">
            <v>1750</v>
          </cell>
        </row>
        <row r="1791">
          <cell r="D1791">
            <v>1751</v>
          </cell>
        </row>
        <row r="1792">
          <cell r="D1792">
            <v>1752</v>
          </cell>
        </row>
        <row r="1793">
          <cell r="D1793">
            <v>1753</v>
          </cell>
        </row>
        <row r="1794">
          <cell r="D1794">
            <v>1754</v>
          </cell>
        </row>
        <row r="1795">
          <cell r="D1795">
            <v>1755</v>
          </cell>
        </row>
        <row r="1796">
          <cell r="D1796">
            <v>1756</v>
          </cell>
        </row>
        <row r="1797">
          <cell r="D1797">
            <v>1757</v>
          </cell>
        </row>
        <row r="1798">
          <cell r="D1798">
            <v>1758</v>
          </cell>
        </row>
        <row r="1799">
          <cell r="D1799">
            <v>1759</v>
          </cell>
        </row>
        <row r="1800">
          <cell r="D1800">
            <v>1760</v>
          </cell>
        </row>
        <row r="1801">
          <cell r="D1801">
            <v>1761</v>
          </cell>
        </row>
        <row r="1802">
          <cell r="D1802">
            <v>1762</v>
          </cell>
        </row>
        <row r="1803">
          <cell r="D1803">
            <v>1763</v>
          </cell>
        </row>
        <row r="1804">
          <cell r="D1804">
            <v>1764</v>
          </cell>
        </row>
        <row r="1805">
          <cell r="D1805">
            <v>1765</v>
          </cell>
        </row>
        <row r="1806">
          <cell r="D1806">
            <v>1766</v>
          </cell>
        </row>
        <row r="1807">
          <cell r="D1807">
            <v>1767</v>
          </cell>
        </row>
        <row r="1808">
          <cell r="D1808">
            <v>1768</v>
          </cell>
        </row>
        <row r="1809">
          <cell r="D1809">
            <v>1769</v>
          </cell>
        </row>
        <row r="1810">
          <cell r="D1810">
            <v>1770</v>
          </cell>
        </row>
        <row r="1811">
          <cell r="D1811">
            <v>1771</v>
          </cell>
        </row>
        <row r="1812">
          <cell r="D1812">
            <v>1772</v>
          </cell>
        </row>
        <row r="1813">
          <cell r="D1813">
            <v>1773</v>
          </cell>
        </row>
        <row r="1814">
          <cell r="D1814">
            <v>1774</v>
          </cell>
        </row>
        <row r="1815">
          <cell r="D1815">
            <v>1775</v>
          </cell>
        </row>
        <row r="1816">
          <cell r="D1816">
            <v>1776</v>
          </cell>
        </row>
        <row r="1817">
          <cell r="D1817">
            <v>1777</v>
          </cell>
        </row>
        <row r="1818">
          <cell r="D1818">
            <v>1778</v>
          </cell>
        </row>
        <row r="1819">
          <cell r="D1819">
            <v>1779</v>
          </cell>
        </row>
        <row r="1820">
          <cell r="D1820">
            <v>1780</v>
          </cell>
        </row>
        <row r="1821">
          <cell r="D1821">
            <v>1781</v>
          </cell>
        </row>
        <row r="1822">
          <cell r="D1822">
            <v>1782</v>
          </cell>
        </row>
        <row r="1823">
          <cell r="D1823">
            <v>1783</v>
          </cell>
        </row>
        <row r="1824">
          <cell r="D1824">
            <v>1784</v>
          </cell>
        </row>
        <row r="1825">
          <cell r="D1825">
            <v>1785</v>
          </cell>
        </row>
        <row r="1826">
          <cell r="D1826">
            <v>1786</v>
          </cell>
        </row>
        <row r="1827">
          <cell r="D1827">
            <v>1787</v>
          </cell>
        </row>
        <row r="1828">
          <cell r="D1828">
            <v>1788</v>
          </cell>
        </row>
        <row r="1829">
          <cell r="D1829">
            <v>1789</v>
          </cell>
        </row>
        <row r="1830">
          <cell r="D1830">
            <v>1790</v>
          </cell>
        </row>
        <row r="1831">
          <cell r="D1831">
            <v>1791</v>
          </cell>
        </row>
        <row r="1832">
          <cell r="D1832">
            <v>1792</v>
          </cell>
        </row>
        <row r="1833">
          <cell r="D1833">
            <v>1793</v>
          </cell>
        </row>
        <row r="1834">
          <cell r="D1834">
            <v>1794</v>
          </cell>
        </row>
        <row r="1835">
          <cell r="D1835">
            <v>1795</v>
          </cell>
        </row>
        <row r="1836">
          <cell r="D1836">
            <v>1796</v>
          </cell>
        </row>
        <row r="1837">
          <cell r="D1837">
            <v>1797</v>
          </cell>
        </row>
        <row r="1838">
          <cell r="D1838">
            <v>1798</v>
          </cell>
        </row>
        <row r="1839">
          <cell r="D1839">
            <v>1799</v>
          </cell>
        </row>
        <row r="1840">
          <cell r="D1840">
            <v>1800</v>
          </cell>
        </row>
        <row r="1841">
          <cell r="D1841">
            <v>1801</v>
          </cell>
        </row>
        <row r="1842">
          <cell r="D1842">
            <v>1802</v>
          </cell>
        </row>
        <row r="1843">
          <cell r="D1843">
            <v>1803</v>
          </cell>
        </row>
        <row r="1844">
          <cell r="D1844">
            <v>1804</v>
          </cell>
        </row>
        <row r="1845">
          <cell r="D1845">
            <v>1805</v>
          </cell>
        </row>
        <row r="1846">
          <cell r="D1846">
            <v>1806</v>
          </cell>
        </row>
        <row r="1847">
          <cell r="D1847">
            <v>1807</v>
          </cell>
        </row>
        <row r="1848">
          <cell r="D1848">
            <v>1808</v>
          </cell>
        </row>
        <row r="1849">
          <cell r="D1849">
            <v>1809</v>
          </cell>
        </row>
        <row r="1850">
          <cell r="D1850">
            <v>1810</v>
          </cell>
        </row>
        <row r="1851">
          <cell r="D1851">
            <v>1811</v>
          </cell>
        </row>
        <row r="1852">
          <cell r="D1852">
            <v>1812</v>
          </cell>
        </row>
        <row r="1853">
          <cell r="D1853">
            <v>1813</v>
          </cell>
        </row>
        <row r="1854">
          <cell r="D1854">
            <v>1814</v>
          </cell>
        </row>
        <row r="1855">
          <cell r="D1855">
            <v>1815</v>
          </cell>
        </row>
        <row r="1856">
          <cell r="D1856">
            <v>1816</v>
          </cell>
        </row>
        <row r="1857">
          <cell r="D1857">
            <v>1817</v>
          </cell>
        </row>
        <row r="1858">
          <cell r="D1858">
            <v>1818</v>
          </cell>
        </row>
        <row r="1859">
          <cell r="D1859">
            <v>1819</v>
          </cell>
        </row>
        <row r="1860">
          <cell r="D1860">
            <v>1820</v>
          </cell>
        </row>
        <row r="1861">
          <cell r="D1861">
            <v>1821</v>
          </cell>
        </row>
        <row r="1862">
          <cell r="D1862">
            <v>1822</v>
          </cell>
        </row>
        <row r="1863">
          <cell r="D1863">
            <v>1823</v>
          </cell>
        </row>
        <row r="1864">
          <cell r="D1864">
            <v>1824</v>
          </cell>
        </row>
        <row r="1865">
          <cell r="D1865">
            <v>1825</v>
          </cell>
        </row>
        <row r="1866">
          <cell r="D1866">
            <v>1826</v>
          </cell>
        </row>
        <row r="1867">
          <cell r="D1867">
            <v>1827</v>
          </cell>
        </row>
        <row r="1868">
          <cell r="D1868">
            <v>1828</v>
          </cell>
        </row>
        <row r="1869">
          <cell r="D1869">
            <v>1829</v>
          </cell>
        </row>
        <row r="1870">
          <cell r="D1870">
            <v>1830</v>
          </cell>
        </row>
        <row r="1871">
          <cell r="D1871">
            <v>1831</v>
          </cell>
        </row>
        <row r="1872">
          <cell r="D1872">
            <v>1832</v>
          </cell>
        </row>
        <row r="1873">
          <cell r="D1873">
            <v>1833</v>
          </cell>
        </row>
        <row r="1874">
          <cell r="D1874">
            <v>1834</v>
          </cell>
        </row>
        <row r="1875">
          <cell r="D1875">
            <v>1835</v>
          </cell>
        </row>
        <row r="1876">
          <cell r="D1876">
            <v>1836</v>
          </cell>
        </row>
        <row r="1877">
          <cell r="D1877">
            <v>1837</v>
          </cell>
        </row>
        <row r="1878">
          <cell r="D1878">
            <v>1838</v>
          </cell>
        </row>
        <row r="1879">
          <cell r="D1879">
            <v>1839</v>
          </cell>
        </row>
        <row r="1880">
          <cell r="D1880">
            <v>1840</v>
          </cell>
        </row>
        <row r="1881">
          <cell r="D1881">
            <v>1841</v>
          </cell>
        </row>
        <row r="1882">
          <cell r="D1882">
            <v>1842</v>
          </cell>
        </row>
        <row r="1883">
          <cell r="D1883">
            <v>1843</v>
          </cell>
        </row>
        <row r="1884">
          <cell r="D1884">
            <v>1844</v>
          </cell>
        </row>
        <row r="1885">
          <cell r="D1885">
            <v>1845</v>
          </cell>
        </row>
        <row r="1886">
          <cell r="D1886">
            <v>1846</v>
          </cell>
        </row>
        <row r="1887">
          <cell r="D1887">
            <v>1847</v>
          </cell>
        </row>
        <row r="1888">
          <cell r="D1888">
            <v>1848</v>
          </cell>
        </row>
        <row r="1889">
          <cell r="D1889">
            <v>1849</v>
          </cell>
        </row>
        <row r="1890">
          <cell r="D1890">
            <v>1850</v>
          </cell>
        </row>
        <row r="1891">
          <cell r="D1891">
            <v>1851</v>
          </cell>
        </row>
        <row r="1892">
          <cell r="D1892">
            <v>1852</v>
          </cell>
        </row>
        <row r="1893">
          <cell r="D1893">
            <v>1853</v>
          </cell>
        </row>
        <row r="1894">
          <cell r="D1894">
            <v>1854</v>
          </cell>
        </row>
        <row r="1895">
          <cell r="D1895">
            <v>1855</v>
          </cell>
        </row>
        <row r="1896">
          <cell r="D1896">
            <v>1856</v>
          </cell>
        </row>
        <row r="1897">
          <cell r="D1897">
            <v>1857</v>
          </cell>
        </row>
        <row r="1898">
          <cell r="D1898">
            <v>1858</v>
          </cell>
        </row>
        <row r="1899">
          <cell r="D1899">
            <v>1859</v>
          </cell>
        </row>
        <row r="1900">
          <cell r="D1900">
            <v>1860</v>
          </cell>
        </row>
        <row r="1901">
          <cell r="D1901">
            <v>1861</v>
          </cell>
        </row>
        <row r="1902">
          <cell r="D1902">
            <v>1862</v>
          </cell>
        </row>
        <row r="1903">
          <cell r="D1903">
            <v>1863</v>
          </cell>
        </row>
        <row r="1904">
          <cell r="D1904">
            <v>1864</v>
          </cell>
        </row>
        <row r="1905">
          <cell r="D1905">
            <v>1865</v>
          </cell>
        </row>
        <row r="1906">
          <cell r="D1906">
            <v>1866</v>
          </cell>
        </row>
        <row r="1907">
          <cell r="D1907">
            <v>1867</v>
          </cell>
        </row>
        <row r="1908">
          <cell r="D1908">
            <v>1868</v>
          </cell>
        </row>
        <row r="1909">
          <cell r="D1909">
            <v>1869</v>
          </cell>
        </row>
        <row r="1910">
          <cell r="D1910">
            <v>1870</v>
          </cell>
        </row>
        <row r="1911">
          <cell r="D1911">
            <v>1871</v>
          </cell>
        </row>
        <row r="1912">
          <cell r="D1912">
            <v>1872</v>
          </cell>
        </row>
        <row r="1913">
          <cell r="D1913">
            <v>1873</v>
          </cell>
        </row>
        <row r="1914">
          <cell r="D1914">
            <v>1874</v>
          </cell>
        </row>
        <row r="1915">
          <cell r="D1915">
            <v>1875</v>
          </cell>
        </row>
        <row r="1916">
          <cell r="D1916">
            <v>1876</v>
          </cell>
        </row>
        <row r="1917">
          <cell r="D1917">
            <v>1877</v>
          </cell>
        </row>
        <row r="1918">
          <cell r="D1918">
            <v>1878</v>
          </cell>
        </row>
        <row r="1919">
          <cell r="D1919">
            <v>1879</v>
          </cell>
        </row>
        <row r="1920">
          <cell r="D1920">
            <v>1880</v>
          </cell>
        </row>
        <row r="1921">
          <cell r="D1921">
            <v>1881</v>
          </cell>
        </row>
        <row r="1922">
          <cell r="D1922">
            <v>1882</v>
          </cell>
        </row>
        <row r="1923">
          <cell r="D1923">
            <v>1883</v>
          </cell>
        </row>
        <row r="1924">
          <cell r="D1924">
            <v>1884</v>
          </cell>
        </row>
        <row r="1925">
          <cell r="D1925">
            <v>1885</v>
          </cell>
        </row>
        <row r="1926">
          <cell r="D1926">
            <v>1886</v>
          </cell>
        </row>
        <row r="1927">
          <cell r="D1927">
            <v>1887</v>
          </cell>
        </row>
        <row r="1928">
          <cell r="D1928">
            <v>1888</v>
          </cell>
        </row>
        <row r="1929">
          <cell r="D1929">
            <v>1889</v>
          </cell>
        </row>
        <row r="1930">
          <cell r="D1930">
            <v>1890</v>
          </cell>
        </row>
        <row r="1931">
          <cell r="D1931">
            <v>1891</v>
          </cell>
        </row>
        <row r="1932">
          <cell r="D1932">
            <v>1892</v>
          </cell>
        </row>
        <row r="1933">
          <cell r="D1933">
            <v>1893</v>
          </cell>
        </row>
        <row r="1934">
          <cell r="D1934">
            <v>1894</v>
          </cell>
        </row>
        <row r="1935">
          <cell r="D1935">
            <v>1895</v>
          </cell>
        </row>
        <row r="1936">
          <cell r="D1936">
            <v>1896</v>
          </cell>
        </row>
        <row r="1937">
          <cell r="D1937">
            <v>1897</v>
          </cell>
        </row>
        <row r="1938">
          <cell r="D1938">
            <v>1898</v>
          </cell>
        </row>
        <row r="1939">
          <cell r="D1939">
            <v>1899</v>
          </cell>
        </row>
        <row r="1940">
          <cell r="D1940">
            <v>1900</v>
          </cell>
        </row>
        <row r="1941">
          <cell r="D1941">
            <v>1901</v>
          </cell>
        </row>
        <row r="1942">
          <cell r="D1942">
            <v>1902</v>
          </cell>
        </row>
        <row r="1943">
          <cell r="D1943">
            <v>1903</v>
          </cell>
        </row>
        <row r="1944">
          <cell r="D1944">
            <v>1904</v>
          </cell>
        </row>
        <row r="1945">
          <cell r="D1945">
            <v>1905</v>
          </cell>
        </row>
        <row r="1946">
          <cell r="D1946">
            <v>1906</v>
          </cell>
        </row>
        <row r="1947">
          <cell r="D1947">
            <v>1907</v>
          </cell>
        </row>
        <row r="1948">
          <cell r="D1948">
            <v>1908</v>
          </cell>
        </row>
        <row r="1949">
          <cell r="D1949">
            <v>1909</v>
          </cell>
        </row>
        <row r="1950">
          <cell r="D1950">
            <v>1910</v>
          </cell>
        </row>
        <row r="1951">
          <cell r="D1951">
            <v>1911</v>
          </cell>
        </row>
        <row r="1952">
          <cell r="D1952">
            <v>1912</v>
          </cell>
        </row>
        <row r="1953">
          <cell r="D1953">
            <v>1913</v>
          </cell>
        </row>
        <row r="1954">
          <cell r="D1954">
            <v>1914</v>
          </cell>
        </row>
        <row r="1955">
          <cell r="D1955">
            <v>1915</v>
          </cell>
        </row>
        <row r="1956">
          <cell r="D1956">
            <v>1916</v>
          </cell>
        </row>
        <row r="1957">
          <cell r="D1957">
            <v>1917</v>
          </cell>
        </row>
        <row r="1958">
          <cell r="D1958">
            <v>1918</v>
          </cell>
        </row>
        <row r="1959">
          <cell r="D1959">
            <v>1919</v>
          </cell>
        </row>
        <row r="1960">
          <cell r="D1960">
            <v>1920</v>
          </cell>
        </row>
        <row r="1961">
          <cell r="D1961">
            <v>1921</v>
          </cell>
        </row>
        <row r="1962">
          <cell r="D1962">
            <v>1922</v>
          </cell>
        </row>
        <row r="1963">
          <cell r="D1963">
            <v>1923</v>
          </cell>
        </row>
        <row r="1964">
          <cell r="D1964">
            <v>1924</v>
          </cell>
        </row>
        <row r="1965">
          <cell r="D1965">
            <v>1925</v>
          </cell>
        </row>
        <row r="1966">
          <cell r="D1966">
            <v>1926</v>
          </cell>
        </row>
        <row r="1967">
          <cell r="D1967">
            <v>1927</v>
          </cell>
        </row>
        <row r="1968">
          <cell r="D1968">
            <v>1928</v>
          </cell>
        </row>
        <row r="1969">
          <cell r="D1969">
            <v>1929</v>
          </cell>
        </row>
        <row r="1970">
          <cell r="D1970">
            <v>1930</v>
          </cell>
        </row>
        <row r="1971">
          <cell r="D1971">
            <v>1931</v>
          </cell>
        </row>
        <row r="1972">
          <cell r="D1972">
            <v>1932</v>
          </cell>
        </row>
        <row r="1973">
          <cell r="D1973">
            <v>1933</v>
          </cell>
        </row>
        <row r="1974">
          <cell r="D1974">
            <v>1934</v>
          </cell>
        </row>
        <row r="1975">
          <cell r="D1975">
            <v>1935</v>
          </cell>
        </row>
        <row r="1976">
          <cell r="D1976">
            <v>1936</v>
          </cell>
        </row>
        <row r="1977">
          <cell r="D1977">
            <v>1937</v>
          </cell>
        </row>
        <row r="1978">
          <cell r="D1978">
            <v>1938</v>
          </cell>
        </row>
        <row r="1979">
          <cell r="D1979">
            <v>1939</v>
          </cell>
        </row>
        <row r="1980">
          <cell r="D1980">
            <v>1940</v>
          </cell>
        </row>
        <row r="1981">
          <cell r="D1981">
            <v>1941</v>
          </cell>
        </row>
        <row r="1982">
          <cell r="D1982">
            <v>1942</v>
          </cell>
        </row>
        <row r="1983">
          <cell r="D1983">
            <v>1943</v>
          </cell>
        </row>
        <row r="1984">
          <cell r="D1984">
            <v>1944</v>
          </cell>
        </row>
        <row r="1985">
          <cell r="D1985">
            <v>1945</v>
          </cell>
        </row>
        <row r="1986">
          <cell r="D1986">
            <v>1946</v>
          </cell>
        </row>
        <row r="1987">
          <cell r="D1987">
            <v>1947</v>
          </cell>
        </row>
        <row r="1988">
          <cell r="D1988">
            <v>1948</v>
          </cell>
        </row>
        <row r="1989">
          <cell r="D1989">
            <v>1949</v>
          </cell>
        </row>
        <row r="1990">
          <cell r="D1990">
            <v>1950</v>
          </cell>
        </row>
        <row r="1991">
          <cell r="D1991">
            <v>1951</v>
          </cell>
        </row>
        <row r="1992">
          <cell r="D1992">
            <v>1952</v>
          </cell>
        </row>
        <row r="1993">
          <cell r="D1993">
            <v>1953</v>
          </cell>
        </row>
        <row r="1994">
          <cell r="D1994">
            <v>1954</v>
          </cell>
        </row>
        <row r="1995">
          <cell r="D1995">
            <v>1955</v>
          </cell>
        </row>
        <row r="1996">
          <cell r="D1996">
            <v>1956</v>
          </cell>
        </row>
        <row r="1997">
          <cell r="D1997">
            <v>1957</v>
          </cell>
        </row>
        <row r="1998">
          <cell r="D1998">
            <v>1958</v>
          </cell>
        </row>
        <row r="1999">
          <cell r="D1999">
            <v>1959</v>
          </cell>
        </row>
        <row r="2000">
          <cell r="D2000">
            <v>1960</v>
          </cell>
        </row>
        <row r="2001">
          <cell r="D2001">
            <v>1961</v>
          </cell>
        </row>
        <row r="2002">
          <cell r="D2002">
            <v>1962</v>
          </cell>
        </row>
        <row r="2003">
          <cell r="D2003">
            <v>1963</v>
          </cell>
        </row>
        <row r="2004">
          <cell r="D2004">
            <v>1964</v>
          </cell>
        </row>
        <row r="2005">
          <cell r="D2005">
            <v>1965</v>
          </cell>
        </row>
        <row r="2006">
          <cell r="D2006">
            <v>1966</v>
          </cell>
        </row>
        <row r="2007">
          <cell r="D2007">
            <v>1967</v>
          </cell>
        </row>
        <row r="2008">
          <cell r="D2008">
            <v>1968</v>
          </cell>
        </row>
        <row r="2009">
          <cell r="D2009">
            <v>1969</v>
          </cell>
        </row>
        <row r="2010">
          <cell r="D2010">
            <v>1970</v>
          </cell>
        </row>
        <row r="2011">
          <cell r="D2011">
            <v>1971</v>
          </cell>
        </row>
        <row r="2012">
          <cell r="D2012">
            <v>1972</v>
          </cell>
        </row>
        <row r="2013">
          <cell r="D2013">
            <v>1973</v>
          </cell>
        </row>
        <row r="2014">
          <cell r="D2014">
            <v>1974</v>
          </cell>
        </row>
        <row r="2015">
          <cell r="D2015">
            <v>1975</v>
          </cell>
        </row>
        <row r="2016">
          <cell r="D2016">
            <v>1976</v>
          </cell>
        </row>
        <row r="2017">
          <cell r="D2017">
            <v>1977</v>
          </cell>
        </row>
        <row r="2018">
          <cell r="D2018">
            <v>1978</v>
          </cell>
        </row>
        <row r="2019">
          <cell r="D2019">
            <v>1979</v>
          </cell>
        </row>
        <row r="2020">
          <cell r="D2020">
            <v>1980</v>
          </cell>
        </row>
        <row r="2021">
          <cell r="D2021">
            <v>1981</v>
          </cell>
        </row>
        <row r="2022">
          <cell r="D2022">
            <v>1982</v>
          </cell>
        </row>
        <row r="2023">
          <cell r="D2023">
            <v>1983</v>
          </cell>
        </row>
        <row r="2024">
          <cell r="D2024">
            <v>1984</v>
          </cell>
        </row>
        <row r="2025">
          <cell r="D2025">
            <v>1985</v>
          </cell>
        </row>
        <row r="2026">
          <cell r="D2026">
            <v>1986</v>
          </cell>
        </row>
        <row r="2027">
          <cell r="D2027">
            <v>1987</v>
          </cell>
        </row>
        <row r="2028">
          <cell r="D2028">
            <v>1988</v>
          </cell>
        </row>
        <row r="2029">
          <cell r="D2029">
            <v>1989</v>
          </cell>
        </row>
        <row r="2030">
          <cell r="D2030">
            <v>1990</v>
          </cell>
        </row>
        <row r="2031">
          <cell r="D2031">
            <v>1991</v>
          </cell>
        </row>
        <row r="2032">
          <cell r="D2032">
            <v>1992</v>
          </cell>
        </row>
        <row r="2033">
          <cell r="D2033">
            <v>1993</v>
          </cell>
        </row>
        <row r="2034">
          <cell r="D2034">
            <v>1994</v>
          </cell>
        </row>
        <row r="2035">
          <cell r="D2035">
            <v>1995</v>
          </cell>
        </row>
        <row r="2036">
          <cell r="D2036">
            <v>1996</v>
          </cell>
        </row>
        <row r="2037">
          <cell r="D2037">
            <v>1997</v>
          </cell>
        </row>
        <row r="2038">
          <cell r="D2038">
            <v>1998</v>
          </cell>
        </row>
        <row r="2039">
          <cell r="D2039">
            <v>1999</v>
          </cell>
        </row>
        <row r="2040">
          <cell r="D2040">
            <v>2000</v>
          </cell>
        </row>
        <row r="2041">
          <cell r="D2041">
            <v>2001</v>
          </cell>
        </row>
        <row r="2042">
          <cell r="D2042">
            <v>2002</v>
          </cell>
        </row>
        <row r="2043">
          <cell r="D2043">
            <v>2003</v>
          </cell>
        </row>
        <row r="2044">
          <cell r="D2044">
            <v>2004</v>
          </cell>
        </row>
        <row r="2045">
          <cell r="D2045">
            <v>2005</v>
          </cell>
        </row>
        <row r="2046">
          <cell r="D2046">
            <v>2006</v>
          </cell>
        </row>
        <row r="2047">
          <cell r="D2047">
            <v>2007</v>
          </cell>
        </row>
        <row r="2048">
          <cell r="D2048">
            <v>2008</v>
          </cell>
        </row>
        <row r="2049">
          <cell r="D2049">
            <v>2009</v>
          </cell>
        </row>
        <row r="2050">
          <cell r="D2050">
            <v>2010</v>
          </cell>
        </row>
        <row r="2051">
          <cell r="D2051">
            <v>2011</v>
          </cell>
        </row>
        <row r="2052">
          <cell r="D2052">
            <v>2012</v>
          </cell>
        </row>
        <row r="2053">
          <cell r="D2053">
            <v>2013</v>
          </cell>
        </row>
        <row r="2054">
          <cell r="D2054">
            <v>2014</v>
          </cell>
        </row>
        <row r="2055">
          <cell r="D2055">
            <v>2015</v>
          </cell>
        </row>
        <row r="2056">
          <cell r="D2056">
            <v>2016</v>
          </cell>
        </row>
        <row r="2057">
          <cell r="D2057">
            <v>2017</v>
          </cell>
        </row>
        <row r="2058">
          <cell r="D2058">
            <v>2018</v>
          </cell>
        </row>
        <row r="2059">
          <cell r="D2059">
            <v>2019</v>
          </cell>
        </row>
        <row r="2060">
          <cell r="D2060">
            <v>2020</v>
          </cell>
        </row>
        <row r="2061">
          <cell r="D2061">
            <v>2021</v>
          </cell>
        </row>
        <row r="2062">
          <cell r="D2062">
            <v>2022</v>
          </cell>
        </row>
        <row r="2063">
          <cell r="D2063">
            <v>2023</v>
          </cell>
        </row>
        <row r="2064">
          <cell r="D2064">
            <v>2024</v>
          </cell>
        </row>
        <row r="2065">
          <cell r="D2065">
            <v>2025</v>
          </cell>
        </row>
        <row r="2066">
          <cell r="D2066">
            <v>2026</v>
          </cell>
        </row>
        <row r="2067">
          <cell r="D2067">
            <v>2027</v>
          </cell>
        </row>
        <row r="2068">
          <cell r="D2068">
            <v>2028</v>
          </cell>
        </row>
        <row r="2069">
          <cell r="D2069">
            <v>2029</v>
          </cell>
        </row>
        <row r="2070">
          <cell r="D2070">
            <v>2030</v>
          </cell>
        </row>
        <row r="2071">
          <cell r="D2071">
            <v>2031</v>
          </cell>
        </row>
        <row r="2072">
          <cell r="D2072">
            <v>2032</v>
          </cell>
        </row>
        <row r="2073">
          <cell r="D2073">
            <v>2033</v>
          </cell>
        </row>
        <row r="2074">
          <cell r="D2074">
            <v>2034</v>
          </cell>
        </row>
        <row r="2075">
          <cell r="D2075">
            <v>2035</v>
          </cell>
        </row>
        <row r="2076">
          <cell r="D2076">
            <v>2036</v>
          </cell>
        </row>
        <row r="2077">
          <cell r="D2077">
            <v>2037</v>
          </cell>
        </row>
        <row r="2078">
          <cell r="D2078">
            <v>2038</v>
          </cell>
        </row>
        <row r="2079">
          <cell r="D2079">
            <v>2039</v>
          </cell>
        </row>
        <row r="2080">
          <cell r="D2080">
            <v>2040</v>
          </cell>
        </row>
        <row r="2081">
          <cell r="D2081">
            <v>2041</v>
          </cell>
        </row>
        <row r="2082">
          <cell r="D2082">
            <v>2042</v>
          </cell>
        </row>
        <row r="2083">
          <cell r="D2083">
            <v>2043</v>
          </cell>
        </row>
        <row r="2084">
          <cell r="D2084">
            <v>2044</v>
          </cell>
        </row>
        <row r="2085">
          <cell r="D2085">
            <v>2045</v>
          </cell>
        </row>
        <row r="2086">
          <cell r="D2086">
            <v>2046</v>
          </cell>
        </row>
        <row r="2087">
          <cell r="D2087">
            <v>2047</v>
          </cell>
        </row>
        <row r="2088">
          <cell r="D2088">
            <v>2048</v>
          </cell>
        </row>
        <row r="2089">
          <cell r="D2089">
            <v>2049</v>
          </cell>
        </row>
        <row r="2090">
          <cell r="D2090">
            <v>2050</v>
          </cell>
        </row>
        <row r="2091">
          <cell r="D2091">
            <v>2051</v>
          </cell>
        </row>
        <row r="2092">
          <cell r="D2092">
            <v>2052</v>
          </cell>
        </row>
        <row r="2093">
          <cell r="D2093">
            <v>2053</v>
          </cell>
        </row>
        <row r="2094">
          <cell r="D2094">
            <v>2054</v>
          </cell>
        </row>
        <row r="2095">
          <cell r="D2095">
            <v>2055</v>
          </cell>
        </row>
        <row r="2096">
          <cell r="D2096">
            <v>2056</v>
          </cell>
        </row>
        <row r="2097">
          <cell r="D2097">
            <v>2057</v>
          </cell>
        </row>
        <row r="2098">
          <cell r="D2098">
            <v>2058</v>
          </cell>
        </row>
        <row r="2099">
          <cell r="D2099">
            <v>2059</v>
          </cell>
        </row>
        <row r="2100">
          <cell r="D2100">
            <v>2060</v>
          </cell>
        </row>
        <row r="2101">
          <cell r="D2101">
            <v>2061</v>
          </cell>
        </row>
        <row r="2102">
          <cell r="D2102">
            <v>2062</v>
          </cell>
        </row>
        <row r="2103">
          <cell r="D2103">
            <v>2063</v>
          </cell>
        </row>
        <row r="2104">
          <cell r="D2104">
            <v>2064</v>
          </cell>
        </row>
        <row r="2105">
          <cell r="D2105">
            <v>2065</v>
          </cell>
        </row>
        <row r="2106">
          <cell r="D2106">
            <v>2066</v>
          </cell>
        </row>
        <row r="2107">
          <cell r="D2107">
            <v>2067</v>
          </cell>
        </row>
        <row r="2108">
          <cell r="D2108">
            <v>2068</v>
          </cell>
        </row>
        <row r="2109">
          <cell r="D2109">
            <v>2069</v>
          </cell>
        </row>
        <row r="2110">
          <cell r="D2110">
            <v>2070</v>
          </cell>
        </row>
        <row r="2111">
          <cell r="D2111">
            <v>2071</v>
          </cell>
        </row>
        <row r="2112">
          <cell r="D2112">
            <v>2072</v>
          </cell>
        </row>
        <row r="2113">
          <cell r="D2113">
            <v>2073</v>
          </cell>
        </row>
        <row r="2114">
          <cell r="D2114">
            <v>2074</v>
          </cell>
        </row>
        <row r="2115">
          <cell r="D2115">
            <v>2075</v>
          </cell>
        </row>
        <row r="2116">
          <cell r="D2116">
            <v>2076</v>
          </cell>
        </row>
        <row r="2117">
          <cell r="D2117">
            <v>2077</v>
          </cell>
        </row>
        <row r="2118">
          <cell r="D2118">
            <v>2078</v>
          </cell>
        </row>
        <row r="2119">
          <cell r="D2119">
            <v>2079</v>
          </cell>
        </row>
        <row r="2120">
          <cell r="D2120">
            <v>2080</v>
          </cell>
        </row>
        <row r="2121">
          <cell r="D2121">
            <v>2081</v>
          </cell>
        </row>
        <row r="2122">
          <cell r="D2122">
            <v>2082</v>
          </cell>
        </row>
        <row r="2123">
          <cell r="D2123">
            <v>2083</v>
          </cell>
        </row>
        <row r="2124">
          <cell r="D2124">
            <v>2084</v>
          </cell>
        </row>
        <row r="2125">
          <cell r="D2125">
            <v>2085</v>
          </cell>
        </row>
        <row r="2126">
          <cell r="D2126">
            <v>2086</v>
          </cell>
        </row>
        <row r="2127">
          <cell r="D2127">
            <v>2087</v>
          </cell>
        </row>
        <row r="2128">
          <cell r="D2128">
            <v>2088</v>
          </cell>
        </row>
        <row r="2129">
          <cell r="D2129">
            <v>2089</v>
          </cell>
        </row>
        <row r="2130">
          <cell r="D2130">
            <v>2090</v>
          </cell>
        </row>
        <row r="2131">
          <cell r="D2131">
            <v>2091</v>
          </cell>
        </row>
        <row r="2132">
          <cell r="D2132">
            <v>2092</v>
          </cell>
        </row>
        <row r="2133">
          <cell r="D2133">
            <v>2093</v>
          </cell>
        </row>
        <row r="2134">
          <cell r="D2134">
            <v>2094</v>
          </cell>
        </row>
        <row r="2135">
          <cell r="D2135">
            <v>2095</v>
          </cell>
        </row>
        <row r="2136">
          <cell r="D2136">
            <v>2096</v>
          </cell>
        </row>
        <row r="2137">
          <cell r="D2137">
            <v>2097</v>
          </cell>
        </row>
        <row r="2138">
          <cell r="D2138">
            <v>2098</v>
          </cell>
        </row>
        <row r="2139">
          <cell r="D2139">
            <v>2099</v>
          </cell>
        </row>
        <row r="2140">
          <cell r="D2140">
            <v>2100</v>
          </cell>
        </row>
        <row r="2141">
          <cell r="D2141">
            <v>2101</v>
          </cell>
        </row>
        <row r="2142">
          <cell r="D2142">
            <v>2102</v>
          </cell>
        </row>
        <row r="2143">
          <cell r="D2143">
            <v>2103</v>
          </cell>
        </row>
        <row r="2144">
          <cell r="D2144">
            <v>2104</v>
          </cell>
        </row>
        <row r="2145">
          <cell r="D2145">
            <v>2105</v>
          </cell>
        </row>
        <row r="2146">
          <cell r="D2146">
            <v>2106</v>
          </cell>
        </row>
        <row r="2147">
          <cell r="D2147">
            <v>2107</v>
          </cell>
        </row>
        <row r="2148">
          <cell r="D2148">
            <v>2108</v>
          </cell>
        </row>
        <row r="2149">
          <cell r="D2149">
            <v>2109</v>
          </cell>
        </row>
        <row r="2150">
          <cell r="D2150">
            <v>2110</v>
          </cell>
        </row>
        <row r="2151">
          <cell r="D2151">
            <v>2111</v>
          </cell>
        </row>
        <row r="2152">
          <cell r="D2152">
            <v>2112</v>
          </cell>
        </row>
        <row r="2153">
          <cell r="D2153">
            <v>2113</v>
          </cell>
        </row>
        <row r="2154">
          <cell r="D2154">
            <v>2114</v>
          </cell>
        </row>
        <row r="2155">
          <cell r="D2155">
            <v>2115</v>
          </cell>
        </row>
        <row r="2156">
          <cell r="D2156">
            <v>2116</v>
          </cell>
        </row>
        <row r="2157">
          <cell r="D2157">
            <v>2117</v>
          </cell>
        </row>
        <row r="2158">
          <cell r="D2158">
            <v>2118</v>
          </cell>
        </row>
        <row r="2159">
          <cell r="D2159">
            <v>2119</v>
          </cell>
        </row>
        <row r="2160">
          <cell r="D2160">
            <v>2120</v>
          </cell>
        </row>
        <row r="2161">
          <cell r="D2161">
            <v>2121</v>
          </cell>
        </row>
        <row r="2162">
          <cell r="D2162">
            <v>2122</v>
          </cell>
        </row>
        <row r="2163">
          <cell r="D2163">
            <v>2123</v>
          </cell>
        </row>
        <row r="2164">
          <cell r="D2164">
            <v>2124</v>
          </cell>
        </row>
        <row r="2165">
          <cell r="D2165">
            <v>2125</v>
          </cell>
        </row>
        <row r="2166">
          <cell r="D2166">
            <v>2126</v>
          </cell>
        </row>
        <row r="2167">
          <cell r="D2167">
            <v>2127</v>
          </cell>
        </row>
        <row r="2168">
          <cell r="D2168">
            <v>2128</v>
          </cell>
        </row>
        <row r="2169">
          <cell r="D2169">
            <v>2129</v>
          </cell>
        </row>
        <row r="2170">
          <cell r="D2170">
            <v>2130</v>
          </cell>
        </row>
        <row r="2171">
          <cell r="D2171">
            <v>2131</v>
          </cell>
        </row>
        <row r="2172">
          <cell r="D2172">
            <v>2132</v>
          </cell>
        </row>
        <row r="2173">
          <cell r="D2173">
            <v>2133</v>
          </cell>
        </row>
        <row r="2174">
          <cell r="D2174">
            <v>2134</v>
          </cell>
        </row>
        <row r="2175">
          <cell r="D2175">
            <v>2135</v>
          </cell>
        </row>
        <row r="2176">
          <cell r="D2176">
            <v>2136</v>
          </cell>
        </row>
        <row r="2177">
          <cell r="D2177">
            <v>2137</v>
          </cell>
        </row>
        <row r="2178">
          <cell r="D2178">
            <v>2138</v>
          </cell>
        </row>
        <row r="2179">
          <cell r="D2179">
            <v>2139</v>
          </cell>
        </row>
        <row r="2180">
          <cell r="D2180">
            <v>2140</v>
          </cell>
        </row>
        <row r="2181">
          <cell r="D2181">
            <v>2141</v>
          </cell>
        </row>
        <row r="2182">
          <cell r="D2182">
            <v>2142</v>
          </cell>
        </row>
        <row r="2183">
          <cell r="D2183">
            <v>2143</v>
          </cell>
        </row>
        <row r="2184">
          <cell r="D2184">
            <v>2144</v>
          </cell>
        </row>
        <row r="2185">
          <cell r="D2185">
            <v>2145</v>
          </cell>
        </row>
        <row r="2186">
          <cell r="D2186">
            <v>2146</v>
          </cell>
        </row>
        <row r="2187">
          <cell r="D2187">
            <v>2147</v>
          </cell>
        </row>
        <row r="2188">
          <cell r="D2188">
            <v>2148</v>
          </cell>
        </row>
        <row r="2189">
          <cell r="D2189">
            <v>2149</v>
          </cell>
        </row>
        <row r="2190">
          <cell r="D2190">
            <v>2150</v>
          </cell>
        </row>
        <row r="2191">
          <cell r="D2191">
            <v>2151</v>
          </cell>
        </row>
        <row r="2192">
          <cell r="D2192">
            <v>2152</v>
          </cell>
        </row>
        <row r="2193">
          <cell r="D2193">
            <v>2153</v>
          </cell>
        </row>
        <row r="2194">
          <cell r="D2194">
            <v>2154</v>
          </cell>
        </row>
        <row r="2195">
          <cell r="D2195">
            <v>2155</v>
          </cell>
        </row>
        <row r="2196">
          <cell r="D2196">
            <v>2156</v>
          </cell>
        </row>
        <row r="2197">
          <cell r="D2197">
            <v>2157</v>
          </cell>
        </row>
        <row r="2198">
          <cell r="D2198">
            <v>2158</v>
          </cell>
        </row>
        <row r="2199">
          <cell r="D2199">
            <v>2159</v>
          </cell>
        </row>
        <row r="2200">
          <cell r="D2200">
            <v>2160</v>
          </cell>
        </row>
        <row r="2201">
          <cell r="D2201">
            <v>2161</v>
          </cell>
        </row>
        <row r="2202">
          <cell r="D2202">
            <v>2162</v>
          </cell>
        </row>
        <row r="2203">
          <cell r="D2203">
            <v>2163</v>
          </cell>
        </row>
        <row r="2204">
          <cell r="D2204">
            <v>2164</v>
          </cell>
        </row>
        <row r="2205">
          <cell r="D2205">
            <v>2165</v>
          </cell>
        </row>
        <row r="2206">
          <cell r="D2206">
            <v>2166</v>
          </cell>
        </row>
        <row r="2207">
          <cell r="D2207">
            <v>2167</v>
          </cell>
        </row>
        <row r="2208">
          <cell r="D2208">
            <v>2168</v>
          </cell>
        </row>
        <row r="2209">
          <cell r="D2209">
            <v>2169</v>
          </cell>
        </row>
        <row r="2210">
          <cell r="D2210">
            <v>2170</v>
          </cell>
        </row>
        <row r="2211">
          <cell r="D2211">
            <v>2171</v>
          </cell>
        </row>
        <row r="2212">
          <cell r="D2212">
            <v>2172</v>
          </cell>
        </row>
        <row r="2213">
          <cell r="D2213">
            <v>2173</v>
          </cell>
        </row>
        <row r="2214">
          <cell r="D2214">
            <v>2174</v>
          </cell>
        </row>
        <row r="2215">
          <cell r="D2215">
            <v>2175</v>
          </cell>
        </row>
        <row r="2216">
          <cell r="D2216">
            <v>2176</v>
          </cell>
        </row>
        <row r="2217">
          <cell r="D2217">
            <v>2177</v>
          </cell>
        </row>
        <row r="2218">
          <cell r="D2218">
            <v>2178</v>
          </cell>
        </row>
        <row r="2219">
          <cell r="D2219">
            <v>2179</v>
          </cell>
        </row>
        <row r="2220">
          <cell r="D2220">
            <v>2180</v>
          </cell>
        </row>
        <row r="2221">
          <cell r="D2221">
            <v>2181</v>
          </cell>
        </row>
        <row r="2222">
          <cell r="D2222">
            <v>2182</v>
          </cell>
        </row>
        <row r="2223">
          <cell r="D2223">
            <v>2183</v>
          </cell>
        </row>
        <row r="2224">
          <cell r="D2224">
            <v>2184</v>
          </cell>
        </row>
        <row r="2225">
          <cell r="D2225">
            <v>2185</v>
          </cell>
        </row>
        <row r="2226">
          <cell r="D2226">
            <v>2186</v>
          </cell>
        </row>
        <row r="2227">
          <cell r="D2227">
            <v>2187</v>
          </cell>
        </row>
        <row r="2228">
          <cell r="D2228">
            <v>2188</v>
          </cell>
        </row>
        <row r="2229">
          <cell r="D2229">
            <v>2189</v>
          </cell>
        </row>
        <row r="2230">
          <cell r="D2230">
            <v>2190</v>
          </cell>
        </row>
        <row r="2231">
          <cell r="D2231">
            <v>2191</v>
          </cell>
        </row>
        <row r="2232">
          <cell r="D2232">
            <v>2192</v>
          </cell>
        </row>
        <row r="2233">
          <cell r="D2233">
            <v>2193</v>
          </cell>
        </row>
        <row r="2234">
          <cell r="D2234">
            <v>2194</v>
          </cell>
        </row>
        <row r="2235">
          <cell r="D2235">
            <v>2195</v>
          </cell>
        </row>
        <row r="2236">
          <cell r="D2236">
            <v>2196</v>
          </cell>
        </row>
        <row r="2237">
          <cell r="D2237">
            <v>2197</v>
          </cell>
        </row>
        <row r="2238">
          <cell r="D2238">
            <v>2198</v>
          </cell>
        </row>
        <row r="2239">
          <cell r="D2239">
            <v>2199</v>
          </cell>
        </row>
        <row r="2240">
          <cell r="D2240">
            <v>2200</v>
          </cell>
        </row>
        <row r="2241">
          <cell r="D2241">
            <v>2201</v>
          </cell>
        </row>
        <row r="2242">
          <cell r="D2242">
            <v>2202</v>
          </cell>
        </row>
        <row r="2243">
          <cell r="D2243">
            <v>2203</v>
          </cell>
        </row>
        <row r="2244">
          <cell r="D2244">
            <v>2204</v>
          </cell>
        </row>
        <row r="2245">
          <cell r="D2245">
            <v>2205</v>
          </cell>
        </row>
        <row r="2246">
          <cell r="D2246">
            <v>2206</v>
          </cell>
        </row>
        <row r="2247">
          <cell r="D2247">
            <v>2207</v>
          </cell>
        </row>
        <row r="2248">
          <cell r="D2248">
            <v>2208</v>
          </cell>
        </row>
        <row r="2249">
          <cell r="D2249">
            <v>2209</v>
          </cell>
        </row>
        <row r="2250">
          <cell r="D2250">
            <v>2210</v>
          </cell>
        </row>
        <row r="2251">
          <cell r="D2251">
            <v>2211</v>
          </cell>
        </row>
        <row r="2252">
          <cell r="D2252">
            <v>2212</v>
          </cell>
        </row>
        <row r="2253">
          <cell r="D2253">
            <v>2213</v>
          </cell>
        </row>
        <row r="2254">
          <cell r="D2254">
            <v>2214</v>
          </cell>
        </row>
        <row r="2255">
          <cell r="D2255">
            <v>2215</v>
          </cell>
        </row>
        <row r="2256">
          <cell r="D2256">
            <v>2216</v>
          </cell>
        </row>
        <row r="2257">
          <cell r="D2257">
            <v>2217</v>
          </cell>
        </row>
        <row r="2258">
          <cell r="D2258">
            <v>2218</v>
          </cell>
        </row>
        <row r="2259">
          <cell r="D2259">
            <v>2219</v>
          </cell>
        </row>
        <row r="2260">
          <cell r="D2260">
            <v>2220</v>
          </cell>
        </row>
        <row r="2261">
          <cell r="D2261">
            <v>2221</v>
          </cell>
        </row>
        <row r="2262">
          <cell r="D2262">
            <v>2222</v>
          </cell>
        </row>
        <row r="2263">
          <cell r="D2263">
            <v>2223</v>
          </cell>
        </row>
        <row r="2264">
          <cell r="D2264">
            <v>2224</v>
          </cell>
        </row>
        <row r="2265">
          <cell r="D2265">
            <v>2225</v>
          </cell>
        </row>
        <row r="2266">
          <cell r="D2266">
            <v>2226</v>
          </cell>
        </row>
        <row r="2267">
          <cell r="D2267">
            <v>2227</v>
          </cell>
        </row>
        <row r="2268">
          <cell r="D2268">
            <v>2228</v>
          </cell>
        </row>
        <row r="2269">
          <cell r="D2269">
            <v>2229</v>
          </cell>
        </row>
        <row r="2270">
          <cell r="D2270">
            <v>2230</v>
          </cell>
        </row>
        <row r="2271">
          <cell r="D2271">
            <v>2231</v>
          </cell>
        </row>
        <row r="2272">
          <cell r="D2272">
            <v>2232</v>
          </cell>
        </row>
        <row r="2273">
          <cell r="D2273">
            <v>2233</v>
          </cell>
        </row>
        <row r="2274">
          <cell r="D2274">
            <v>2234</v>
          </cell>
        </row>
        <row r="2275">
          <cell r="D2275">
            <v>2235</v>
          </cell>
        </row>
        <row r="2276">
          <cell r="D2276">
            <v>2236</v>
          </cell>
        </row>
        <row r="2277">
          <cell r="D2277">
            <v>2237</v>
          </cell>
        </row>
        <row r="2278">
          <cell r="D2278">
            <v>2238</v>
          </cell>
        </row>
        <row r="2279">
          <cell r="D2279">
            <v>2239</v>
          </cell>
        </row>
        <row r="2280">
          <cell r="D2280">
            <v>2240</v>
          </cell>
        </row>
        <row r="2281">
          <cell r="D2281">
            <v>2241</v>
          </cell>
        </row>
        <row r="2282">
          <cell r="D2282">
            <v>2242</v>
          </cell>
        </row>
        <row r="2283">
          <cell r="D2283">
            <v>2243</v>
          </cell>
        </row>
        <row r="2284">
          <cell r="D2284">
            <v>2244</v>
          </cell>
        </row>
        <row r="2285">
          <cell r="D2285">
            <v>2245</v>
          </cell>
        </row>
        <row r="2286">
          <cell r="D2286">
            <v>2246</v>
          </cell>
        </row>
        <row r="2287">
          <cell r="D2287">
            <v>2247</v>
          </cell>
        </row>
        <row r="2288">
          <cell r="D2288">
            <v>2248</v>
          </cell>
        </row>
        <row r="2289">
          <cell r="D2289">
            <v>2249</v>
          </cell>
        </row>
        <row r="2290">
          <cell r="D2290">
            <v>2250</v>
          </cell>
        </row>
        <row r="2291">
          <cell r="D2291">
            <v>2251</v>
          </cell>
        </row>
        <row r="2292">
          <cell r="D2292">
            <v>2252</v>
          </cell>
        </row>
        <row r="2293">
          <cell r="D2293">
            <v>2253</v>
          </cell>
        </row>
        <row r="2294">
          <cell r="D2294">
            <v>2254</v>
          </cell>
        </row>
        <row r="2295">
          <cell r="D2295">
            <v>2255</v>
          </cell>
        </row>
        <row r="2296">
          <cell r="D2296">
            <v>2256</v>
          </cell>
        </row>
        <row r="2297">
          <cell r="D2297">
            <v>2257</v>
          </cell>
        </row>
        <row r="2298">
          <cell r="D2298">
            <v>2258</v>
          </cell>
        </row>
        <row r="2299">
          <cell r="D2299">
            <v>2259</v>
          </cell>
        </row>
        <row r="2300">
          <cell r="D2300">
            <v>2260</v>
          </cell>
        </row>
        <row r="2301">
          <cell r="D2301">
            <v>2261</v>
          </cell>
        </row>
        <row r="2302">
          <cell r="D2302">
            <v>2262</v>
          </cell>
        </row>
        <row r="2303">
          <cell r="D2303">
            <v>2263</v>
          </cell>
        </row>
        <row r="2304">
          <cell r="D2304">
            <v>2264</v>
          </cell>
        </row>
        <row r="2305">
          <cell r="D2305">
            <v>2265</v>
          </cell>
        </row>
        <row r="2306">
          <cell r="D2306">
            <v>2266</v>
          </cell>
        </row>
        <row r="2307">
          <cell r="D2307">
            <v>2267</v>
          </cell>
        </row>
        <row r="2308">
          <cell r="D2308">
            <v>2268</v>
          </cell>
        </row>
        <row r="2309">
          <cell r="D2309">
            <v>2269</v>
          </cell>
        </row>
        <row r="2310">
          <cell r="D2310">
            <v>2270</v>
          </cell>
        </row>
        <row r="2311">
          <cell r="D2311">
            <v>2271</v>
          </cell>
        </row>
        <row r="2312">
          <cell r="D2312">
            <v>2272</v>
          </cell>
        </row>
        <row r="2313">
          <cell r="D2313">
            <v>2273</v>
          </cell>
        </row>
        <row r="2314">
          <cell r="D2314">
            <v>2274</v>
          </cell>
        </row>
        <row r="2315">
          <cell r="D2315">
            <v>2275</v>
          </cell>
        </row>
        <row r="2316">
          <cell r="D2316">
            <v>2276</v>
          </cell>
        </row>
        <row r="2317">
          <cell r="D2317">
            <v>2277</v>
          </cell>
        </row>
        <row r="2318">
          <cell r="D2318">
            <v>2278</v>
          </cell>
        </row>
        <row r="2319">
          <cell r="D2319">
            <v>2279</v>
          </cell>
        </row>
        <row r="2320">
          <cell r="D2320">
            <v>2280</v>
          </cell>
        </row>
        <row r="2321">
          <cell r="D2321">
            <v>2281</v>
          </cell>
        </row>
        <row r="2322">
          <cell r="D2322">
            <v>2282</v>
          </cell>
        </row>
        <row r="2323">
          <cell r="D2323">
            <v>2283</v>
          </cell>
        </row>
        <row r="2324">
          <cell r="D2324">
            <v>2284</v>
          </cell>
        </row>
        <row r="2325">
          <cell r="D2325">
            <v>2285</v>
          </cell>
        </row>
        <row r="2326">
          <cell r="D2326">
            <v>2286</v>
          </cell>
        </row>
        <row r="2327">
          <cell r="D2327">
            <v>2287</v>
          </cell>
        </row>
        <row r="2328">
          <cell r="D2328">
            <v>2288</v>
          </cell>
        </row>
        <row r="2329">
          <cell r="D2329">
            <v>2289</v>
          </cell>
        </row>
        <row r="2330">
          <cell r="D2330">
            <v>2290</v>
          </cell>
        </row>
        <row r="2331">
          <cell r="D2331">
            <v>2291</v>
          </cell>
        </row>
        <row r="2332">
          <cell r="D2332">
            <v>2292</v>
          </cell>
        </row>
        <row r="2333">
          <cell r="D2333">
            <v>2293</v>
          </cell>
        </row>
        <row r="2334">
          <cell r="D2334">
            <v>2294</v>
          </cell>
        </row>
        <row r="2335">
          <cell r="D2335">
            <v>2295</v>
          </cell>
        </row>
        <row r="2336">
          <cell r="D2336">
            <v>2296</v>
          </cell>
        </row>
        <row r="2337">
          <cell r="D2337">
            <v>2297</v>
          </cell>
        </row>
        <row r="2338">
          <cell r="D2338">
            <v>2298</v>
          </cell>
        </row>
        <row r="2339">
          <cell r="D2339">
            <v>2299</v>
          </cell>
        </row>
        <row r="2340">
          <cell r="D2340">
            <v>2300</v>
          </cell>
        </row>
        <row r="2341">
          <cell r="D2341">
            <v>2301</v>
          </cell>
        </row>
        <row r="2342">
          <cell r="D2342">
            <v>2302</v>
          </cell>
        </row>
        <row r="2343">
          <cell r="D2343">
            <v>2303</v>
          </cell>
        </row>
        <row r="2344">
          <cell r="D2344">
            <v>2304</v>
          </cell>
        </row>
        <row r="2345">
          <cell r="D2345">
            <v>2305</v>
          </cell>
        </row>
        <row r="2346">
          <cell r="D2346">
            <v>2306</v>
          </cell>
        </row>
        <row r="2347">
          <cell r="D2347">
            <v>2307</v>
          </cell>
        </row>
        <row r="2348">
          <cell r="D2348">
            <v>2308</v>
          </cell>
        </row>
        <row r="2349">
          <cell r="D2349">
            <v>2309</v>
          </cell>
        </row>
        <row r="2350">
          <cell r="D2350">
            <v>2310</v>
          </cell>
        </row>
        <row r="2351">
          <cell r="D2351">
            <v>2311</v>
          </cell>
        </row>
        <row r="2352">
          <cell r="D2352">
            <v>2312</v>
          </cell>
        </row>
        <row r="2353">
          <cell r="D2353">
            <v>2313</v>
          </cell>
        </row>
        <row r="2354">
          <cell r="D2354">
            <v>2314</v>
          </cell>
        </row>
        <row r="2355">
          <cell r="D2355">
            <v>2315</v>
          </cell>
        </row>
        <row r="2356">
          <cell r="D2356">
            <v>2316</v>
          </cell>
        </row>
        <row r="2357">
          <cell r="D2357">
            <v>2317</v>
          </cell>
        </row>
        <row r="2358">
          <cell r="D2358">
            <v>2318</v>
          </cell>
        </row>
        <row r="2359">
          <cell r="D2359">
            <v>2319</v>
          </cell>
        </row>
        <row r="2360">
          <cell r="D2360">
            <v>2320</v>
          </cell>
        </row>
        <row r="2361">
          <cell r="D2361">
            <v>2321</v>
          </cell>
        </row>
        <row r="2362">
          <cell r="D2362">
            <v>2322</v>
          </cell>
        </row>
        <row r="2363">
          <cell r="D2363">
            <v>2323</v>
          </cell>
        </row>
        <row r="2364">
          <cell r="D2364">
            <v>2324</v>
          </cell>
        </row>
        <row r="2365">
          <cell r="D2365">
            <v>2325</v>
          </cell>
        </row>
        <row r="2366">
          <cell r="D2366">
            <v>2326</v>
          </cell>
        </row>
        <row r="2367">
          <cell r="D2367">
            <v>2327</v>
          </cell>
        </row>
        <row r="2368">
          <cell r="D2368">
            <v>2328</v>
          </cell>
        </row>
        <row r="2369">
          <cell r="D2369">
            <v>2329</v>
          </cell>
        </row>
        <row r="2370">
          <cell r="D2370">
            <v>2330</v>
          </cell>
        </row>
        <row r="2371">
          <cell r="D2371">
            <v>2331</v>
          </cell>
        </row>
        <row r="2372">
          <cell r="D2372">
            <v>2332</v>
          </cell>
        </row>
        <row r="2373">
          <cell r="D2373">
            <v>2333</v>
          </cell>
        </row>
        <row r="2374">
          <cell r="D2374">
            <v>2334</v>
          </cell>
        </row>
        <row r="2375">
          <cell r="D2375">
            <v>2335</v>
          </cell>
        </row>
        <row r="2376">
          <cell r="D2376">
            <v>2336</v>
          </cell>
        </row>
        <row r="2377">
          <cell r="D2377">
            <v>2337</v>
          </cell>
        </row>
        <row r="2378">
          <cell r="D2378">
            <v>2338</v>
          </cell>
        </row>
        <row r="2379">
          <cell r="D2379">
            <v>2339</v>
          </cell>
        </row>
        <row r="2380">
          <cell r="D2380">
            <v>2340</v>
          </cell>
        </row>
        <row r="2381">
          <cell r="D2381">
            <v>2341</v>
          </cell>
        </row>
        <row r="2382">
          <cell r="D2382">
            <v>2342</v>
          </cell>
        </row>
        <row r="2383">
          <cell r="D2383">
            <v>2343</v>
          </cell>
        </row>
        <row r="2384">
          <cell r="D2384">
            <v>2344</v>
          </cell>
        </row>
        <row r="2385">
          <cell r="D2385">
            <v>2345</v>
          </cell>
        </row>
        <row r="2386">
          <cell r="D2386">
            <v>2346</v>
          </cell>
        </row>
        <row r="2387">
          <cell r="D2387">
            <v>2347</v>
          </cell>
        </row>
        <row r="2388">
          <cell r="D2388">
            <v>2348</v>
          </cell>
        </row>
        <row r="2389">
          <cell r="D2389">
            <v>2349</v>
          </cell>
        </row>
        <row r="2390">
          <cell r="D2390">
            <v>2350</v>
          </cell>
        </row>
        <row r="2391">
          <cell r="D2391">
            <v>2351</v>
          </cell>
        </row>
        <row r="2392">
          <cell r="D2392">
            <v>2352</v>
          </cell>
        </row>
        <row r="2393">
          <cell r="D2393">
            <v>2353</v>
          </cell>
        </row>
        <row r="2394">
          <cell r="D2394">
            <v>2354</v>
          </cell>
        </row>
        <row r="2395">
          <cell r="D2395">
            <v>2355</v>
          </cell>
        </row>
        <row r="2396">
          <cell r="D2396">
            <v>2356</v>
          </cell>
        </row>
        <row r="2397">
          <cell r="D2397">
            <v>2357</v>
          </cell>
        </row>
        <row r="2398">
          <cell r="D2398">
            <v>2358</v>
          </cell>
        </row>
        <row r="2399">
          <cell r="D2399">
            <v>2359</v>
          </cell>
        </row>
        <row r="2400">
          <cell r="D2400">
            <v>2360</v>
          </cell>
        </row>
        <row r="2401">
          <cell r="D2401">
            <v>2361</v>
          </cell>
        </row>
        <row r="2402">
          <cell r="D2402">
            <v>2362</v>
          </cell>
        </row>
        <row r="2403">
          <cell r="D2403">
            <v>2363</v>
          </cell>
        </row>
        <row r="2404">
          <cell r="D2404">
            <v>2364</v>
          </cell>
        </row>
        <row r="2405">
          <cell r="D2405">
            <v>2365</v>
          </cell>
        </row>
        <row r="2406">
          <cell r="D2406">
            <v>2366</v>
          </cell>
        </row>
        <row r="2407">
          <cell r="D2407">
            <v>2367</v>
          </cell>
        </row>
        <row r="2408">
          <cell r="D2408">
            <v>2368</v>
          </cell>
        </row>
        <row r="2409">
          <cell r="D2409">
            <v>2369</v>
          </cell>
        </row>
        <row r="2410">
          <cell r="D2410">
            <v>2370</v>
          </cell>
        </row>
        <row r="2411">
          <cell r="D2411">
            <v>2371</v>
          </cell>
        </row>
        <row r="2412">
          <cell r="D2412">
            <v>2372</v>
          </cell>
        </row>
        <row r="2413">
          <cell r="D2413">
            <v>2373</v>
          </cell>
        </row>
        <row r="2414">
          <cell r="D2414">
            <v>2374</v>
          </cell>
        </row>
        <row r="2415">
          <cell r="D2415">
            <v>2375</v>
          </cell>
        </row>
        <row r="2416">
          <cell r="D2416">
            <v>2376</v>
          </cell>
        </row>
        <row r="2417">
          <cell r="D2417">
            <v>2377</v>
          </cell>
        </row>
        <row r="2418">
          <cell r="D2418">
            <v>2378</v>
          </cell>
        </row>
        <row r="2419">
          <cell r="D2419">
            <v>2379</v>
          </cell>
        </row>
        <row r="2420">
          <cell r="D2420">
            <v>2380</v>
          </cell>
        </row>
        <row r="2421">
          <cell r="D2421">
            <v>2381</v>
          </cell>
        </row>
        <row r="2422">
          <cell r="D2422">
            <v>2382</v>
          </cell>
        </row>
        <row r="2423">
          <cell r="D2423">
            <v>2383</v>
          </cell>
        </row>
        <row r="2424">
          <cell r="D2424">
            <v>2384</v>
          </cell>
        </row>
        <row r="2425">
          <cell r="D2425">
            <v>2385</v>
          </cell>
        </row>
        <row r="2426">
          <cell r="D2426">
            <v>2386</v>
          </cell>
        </row>
        <row r="2427">
          <cell r="D2427">
            <v>2387</v>
          </cell>
        </row>
        <row r="2428">
          <cell r="D2428">
            <v>2388</v>
          </cell>
        </row>
        <row r="2429">
          <cell r="D2429">
            <v>2389</v>
          </cell>
        </row>
        <row r="2430">
          <cell r="D2430">
            <v>2390</v>
          </cell>
        </row>
        <row r="2431">
          <cell r="D2431">
            <v>2391</v>
          </cell>
        </row>
        <row r="2432">
          <cell r="D2432">
            <v>2392</v>
          </cell>
        </row>
        <row r="2433">
          <cell r="D2433">
            <v>2393</v>
          </cell>
        </row>
        <row r="2434">
          <cell r="D2434">
            <v>2394</v>
          </cell>
        </row>
        <row r="2435">
          <cell r="D2435">
            <v>2395</v>
          </cell>
        </row>
        <row r="2436">
          <cell r="D2436">
            <v>2396</v>
          </cell>
        </row>
        <row r="2437">
          <cell r="D2437">
            <v>2397</v>
          </cell>
        </row>
        <row r="2438">
          <cell r="D2438">
            <v>2398</v>
          </cell>
        </row>
        <row r="2439">
          <cell r="D2439">
            <v>2399</v>
          </cell>
        </row>
        <row r="2440">
          <cell r="D2440">
            <v>2400</v>
          </cell>
        </row>
        <row r="2441">
          <cell r="D2441">
            <v>2401</v>
          </cell>
        </row>
        <row r="2442">
          <cell r="D2442">
            <v>2402</v>
          </cell>
        </row>
        <row r="2443">
          <cell r="D2443">
            <v>2403</v>
          </cell>
        </row>
        <row r="2444">
          <cell r="D2444">
            <v>2404</v>
          </cell>
        </row>
        <row r="2445">
          <cell r="D2445">
            <v>2405</v>
          </cell>
        </row>
        <row r="2446">
          <cell r="D2446">
            <v>2406</v>
          </cell>
        </row>
        <row r="2447">
          <cell r="D2447">
            <v>2407</v>
          </cell>
        </row>
        <row r="2448">
          <cell r="D2448">
            <v>2408</v>
          </cell>
        </row>
        <row r="2449">
          <cell r="D2449">
            <v>2409</v>
          </cell>
        </row>
        <row r="2450">
          <cell r="D2450">
            <v>2410</v>
          </cell>
        </row>
        <row r="2451">
          <cell r="D2451">
            <v>2411</v>
          </cell>
        </row>
        <row r="2452">
          <cell r="D2452">
            <v>2412</v>
          </cell>
        </row>
        <row r="2453">
          <cell r="D2453">
            <v>2413</v>
          </cell>
        </row>
        <row r="2454">
          <cell r="D2454">
            <v>2414</v>
          </cell>
        </row>
        <row r="2455">
          <cell r="D2455">
            <v>2415</v>
          </cell>
        </row>
        <row r="2456">
          <cell r="D2456">
            <v>2416</v>
          </cell>
        </row>
        <row r="2457">
          <cell r="D2457">
            <v>2417</v>
          </cell>
        </row>
        <row r="2458">
          <cell r="D2458">
            <v>2418</v>
          </cell>
        </row>
        <row r="2459">
          <cell r="D2459">
            <v>2419</v>
          </cell>
        </row>
        <row r="2460">
          <cell r="D2460">
            <v>2420</v>
          </cell>
        </row>
        <row r="2461">
          <cell r="D2461">
            <v>2421</v>
          </cell>
        </row>
        <row r="2462">
          <cell r="D2462">
            <v>2422</v>
          </cell>
        </row>
        <row r="2463">
          <cell r="D2463">
            <v>2423</v>
          </cell>
        </row>
        <row r="2464">
          <cell r="D2464">
            <v>2424</v>
          </cell>
        </row>
        <row r="2465">
          <cell r="D2465">
            <v>2425</v>
          </cell>
        </row>
        <row r="2466">
          <cell r="D2466">
            <v>2426</v>
          </cell>
        </row>
        <row r="2467">
          <cell r="D2467">
            <v>2427</v>
          </cell>
        </row>
        <row r="2468">
          <cell r="D2468">
            <v>2428</v>
          </cell>
        </row>
        <row r="2469">
          <cell r="D2469">
            <v>2429</v>
          </cell>
        </row>
        <row r="2470">
          <cell r="D2470">
            <v>2430</v>
          </cell>
        </row>
        <row r="2471">
          <cell r="D2471">
            <v>2431</v>
          </cell>
        </row>
        <row r="2472">
          <cell r="D2472">
            <v>2432</v>
          </cell>
        </row>
        <row r="2473">
          <cell r="D2473">
            <v>2433</v>
          </cell>
        </row>
        <row r="2474">
          <cell r="D2474">
            <v>2434</v>
          </cell>
        </row>
        <row r="2475">
          <cell r="D2475">
            <v>2435</v>
          </cell>
        </row>
        <row r="2476">
          <cell r="D2476">
            <v>2436</v>
          </cell>
        </row>
        <row r="2477">
          <cell r="D2477">
            <v>2437</v>
          </cell>
        </row>
        <row r="2478">
          <cell r="D2478">
            <v>2438</v>
          </cell>
        </row>
        <row r="2479">
          <cell r="D2479">
            <v>2439</v>
          </cell>
        </row>
        <row r="2480">
          <cell r="D2480">
            <v>2440</v>
          </cell>
        </row>
        <row r="2481">
          <cell r="D2481">
            <v>2441</v>
          </cell>
        </row>
        <row r="2482">
          <cell r="D2482">
            <v>2442</v>
          </cell>
        </row>
        <row r="2483">
          <cell r="D2483">
            <v>2443</v>
          </cell>
        </row>
        <row r="2484">
          <cell r="D2484">
            <v>2444</v>
          </cell>
        </row>
        <row r="2485">
          <cell r="D2485">
            <v>2445</v>
          </cell>
        </row>
        <row r="2486">
          <cell r="D2486">
            <v>2446</v>
          </cell>
        </row>
        <row r="2487">
          <cell r="D2487">
            <v>2447</v>
          </cell>
        </row>
        <row r="2488">
          <cell r="D2488">
            <v>2448</v>
          </cell>
        </row>
        <row r="2489">
          <cell r="D2489">
            <v>2449</v>
          </cell>
        </row>
        <row r="2490">
          <cell r="D2490">
            <v>2450</v>
          </cell>
        </row>
        <row r="2491">
          <cell r="D2491">
            <v>2451</v>
          </cell>
        </row>
        <row r="2492">
          <cell r="D2492">
            <v>2452</v>
          </cell>
        </row>
        <row r="2493">
          <cell r="D2493">
            <v>2453</v>
          </cell>
        </row>
        <row r="2494">
          <cell r="D2494">
            <v>2454</v>
          </cell>
        </row>
        <row r="2495">
          <cell r="D2495">
            <v>2455</v>
          </cell>
        </row>
        <row r="2496">
          <cell r="D2496">
            <v>2456</v>
          </cell>
        </row>
        <row r="2497">
          <cell r="D2497">
            <v>2457</v>
          </cell>
        </row>
        <row r="2498">
          <cell r="D2498">
            <v>2458</v>
          </cell>
        </row>
        <row r="2499">
          <cell r="D2499">
            <v>2459</v>
          </cell>
        </row>
        <row r="2500">
          <cell r="D2500">
            <v>2460</v>
          </cell>
        </row>
        <row r="2501">
          <cell r="D2501">
            <v>2461</v>
          </cell>
        </row>
        <row r="2502">
          <cell r="D2502">
            <v>2462</v>
          </cell>
        </row>
        <row r="2503">
          <cell r="D2503">
            <v>2463</v>
          </cell>
        </row>
        <row r="2504">
          <cell r="D2504">
            <v>2464</v>
          </cell>
        </row>
        <row r="2505">
          <cell r="D2505">
            <v>2465</v>
          </cell>
        </row>
        <row r="2506">
          <cell r="D2506">
            <v>2466</v>
          </cell>
        </row>
        <row r="2507">
          <cell r="D2507">
            <v>2467</v>
          </cell>
        </row>
        <row r="2508">
          <cell r="D2508">
            <v>2468</v>
          </cell>
        </row>
        <row r="2509">
          <cell r="D2509">
            <v>2469</v>
          </cell>
        </row>
        <row r="2510">
          <cell r="D2510">
            <v>2470</v>
          </cell>
        </row>
        <row r="2511">
          <cell r="D2511">
            <v>2471</v>
          </cell>
        </row>
        <row r="2512">
          <cell r="D2512">
            <v>2472</v>
          </cell>
        </row>
        <row r="2513">
          <cell r="D2513">
            <v>2473</v>
          </cell>
        </row>
        <row r="2514">
          <cell r="D2514">
            <v>2474</v>
          </cell>
        </row>
        <row r="2515">
          <cell r="D2515">
            <v>2475</v>
          </cell>
        </row>
        <row r="2516">
          <cell r="D2516">
            <v>2476</v>
          </cell>
        </row>
        <row r="2517">
          <cell r="D2517">
            <v>2477</v>
          </cell>
        </row>
        <row r="2518">
          <cell r="D2518">
            <v>2478</v>
          </cell>
        </row>
        <row r="2519">
          <cell r="D2519">
            <v>2479</v>
          </cell>
        </row>
        <row r="2520">
          <cell r="D2520">
            <v>2480</v>
          </cell>
        </row>
        <row r="2521">
          <cell r="D2521">
            <v>2481</v>
          </cell>
        </row>
        <row r="2522">
          <cell r="D2522">
            <v>2482</v>
          </cell>
        </row>
        <row r="2523">
          <cell r="D2523">
            <v>2483</v>
          </cell>
        </row>
        <row r="2524">
          <cell r="D2524">
            <v>2484</v>
          </cell>
        </row>
        <row r="2525">
          <cell r="D2525">
            <v>2485</v>
          </cell>
        </row>
        <row r="2526">
          <cell r="D2526">
            <v>2486</v>
          </cell>
        </row>
        <row r="2527">
          <cell r="D2527">
            <v>2487</v>
          </cell>
        </row>
        <row r="2528">
          <cell r="D2528">
            <v>2488</v>
          </cell>
        </row>
        <row r="2529">
          <cell r="D2529">
            <v>2489</v>
          </cell>
        </row>
        <row r="2530">
          <cell r="D2530">
            <v>2490</v>
          </cell>
        </row>
        <row r="2531">
          <cell r="D2531">
            <v>2491</v>
          </cell>
        </row>
        <row r="2532">
          <cell r="D2532">
            <v>2492</v>
          </cell>
        </row>
        <row r="2533">
          <cell r="D2533">
            <v>2493</v>
          </cell>
        </row>
        <row r="2534">
          <cell r="D2534">
            <v>2494</v>
          </cell>
        </row>
        <row r="2535">
          <cell r="D2535">
            <v>2495</v>
          </cell>
        </row>
        <row r="2536">
          <cell r="D2536">
            <v>2496</v>
          </cell>
        </row>
        <row r="2537">
          <cell r="D2537">
            <v>2497</v>
          </cell>
        </row>
        <row r="2538">
          <cell r="D2538">
            <v>2498</v>
          </cell>
        </row>
        <row r="2539">
          <cell r="D2539">
            <v>2499</v>
          </cell>
        </row>
        <row r="2540">
          <cell r="D2540">
            <v>2500</v>
          </cell>
        </row>
        <row r="2541">
          <cell r="D2541">
            <v>2501</v>
          </cell>
        </row>
        <row r="2542">
          <cell r="D2542">
            <v>2502</v>
          </cell>
        </row>
        <row r="2543">
          <cell r="D2543">
            <v>2503</v>
          </cell>
        </row>
        <row r="2544">
          <cell r="D2544">
            <v>2504</v>
          </cell>
        </row>
        <row r="2545">
          <cell r="D2545">
            <v>2505</v>
          </cell>
        </row>
        <row r="2546">
          <cell r="D2546">
            <v>2506</v>
          </cell>
        </row>
        <row r="2547">
          <cell r="D2547">
            <v>2507</v>
          </cell>
        </row>
        <row r="2548">
          <cell r="D2548">
            <v>2508</v>
          </cell>
        </row>
        <row r="2549">
          <cell r="D2549">
            <v>2509</v>
          </cell>
        </row>
        <row r="2550">
          <cell r="D2550">
            <v>2510</v>
          </cell>
        </row>
        <row r="2551">
          <cell r="D2551">
            <v>2511</v>
          </cell>
        </row>
        <row r="2552">
          <cell r="D2552">
            <v>2512</v>
          </cell>
        </row>
        <row r="2553">
          <cell r="D2553">
            <v>2513</v>
          </cell>
        </row>
        <row r="2554">
          <cell r="D2554">
            <v>2514</v>
          </cell>
        </row>
        <row r="2555">
          <cell r="D2555">
            <v>2515</v>
          </cell>
        </row>
        <row r="2556">
          <cell r="D2556">
            <v>2516</v>
          </cell>
        </row>
        <row r="2557">
          <cell r="D2557">
            <v>2517</v>
          </cell>
        </row>
        <row r="2558">
          <cell r="D2558">
            <v>2518</v>
          </cell>
        </row>
        <row r="2559">
          <cell r="D2559">
            <v>2519</v>
          </cell>
        </row>
        <row r="2560">
          <cell r="D2560">
            <v>2520</v>
          </cell>
        </row>
        <row r="2561">
          <cell r="D2561">
            <v>2521</v>
          </cell>
        </row>
        <row r="2562">
          <cell r="D2562">
            <v>2522</v>
          </cell>
        </row>
        <row r="2563">
          <cell r="D2563">
            <v>2523</v>
          </cell>
        </row>
        <row r="2564">
          <cell r="D2564">
            <v>2524</v>
          </cell>
        </row>
        <row r="2565">
          <cell r="D2565">
            <v>2525</v>
          </cell>
        </row>
        <row r="2566">
          <cell r="D2566">
            <v>2526</v>
          </cell>
        </row>
        <row r="2567">
          <cell r="D2567">
            <v>2527</v>
          </cell>
        </row>
        <row r="2568">
          <cell r="D2568">
            <v>2528</v>
          </cell>
        </row>
        <row r="2569">
          <cell r="D2569">
            <v>2529</v>
          </cell>
        </row>
        <row r="2570">
          <cell r="D2570">
            <v>2530</v>
          </cell>
        </row>
        <row r="2571">
          <cell r="D2571">
            <v>2531</v>
          </cell>
        </row>
        <row r="2572">
          <cell r="D2572">
            <v>2532</v>
          </cell>
        </row>
        <row r="2573">
          <cell r="D2573">
            <v>2533</v>
          </cell>
        </row>
        <row r="2574">
          <cell r="D2574">
            <v>2534</v>
          </cell>
        </row>
        <row r="2575">
          <cell r="D2575">
            <v>2535</v>
          </cell>
        </row>
        <row r="2576">
          <cell r="D2576">
            <v>2536</v>
          </cell>
        </row>
        <row r="2577">
          <cell r="D2577">
            <v>2537</v>
          </cell>
        </row>
        <row r="2578">
          <cell r="D2578">
            <v>2538</v>
          </cell>
        </row>
        <row r="2579">
          <cell r="D2579">
            <v>2539</v>
          </cell>
        </row>
        <row r="2580">
          <cell r="D2580">
            <v>2540</v>
          </cell>
        </row>
        <row r="2581">
          <cell r="D2581">
            <v>2541</v>
          </cell>
        </row>
        <row r="2582">
          <cell r="D2582">
            <v>2542</v>
          </cell>
        </row>
        <row r="2583">
          <cell r="D2583">
            <v>2543</v>
          </cell>
        </row>
        <row r="2584">
          <cell r="D2584">
            <v>2544</v>
          </cell>
        </row>
        <row r="2585">
          <cell r="D2585">
            <v>2545</v>
          </cell>
        </row>
        <row r="2586">
          <cell r="D2586">
            <v>2546</v>
          </cell>
        </row>
        <row r="2587">
          <cell r="D2587">
            <v>2547</v>
          </cell>
        </row>
        <row r="2588">
          <cell r="D2588">
            <v>2548</v>
          </cell>
        </row>
        <row r="2589">
          <cell r="D2589">
            <v>2549</v>
          </cell>
        </row>
        <row r="2590">
          <cell r="D2590">
            <v>2550</v>
          </cell>
        </row>
        <row r="2591">
          <cell r="D2591">
            <v>2551</v>
          </cell>
        </row>
        <row r="2592">
          <cell r="D2592">
            <v>2552</v>
          </cell>
        </row>
        <row r="2593">
          <cell r="D2593">
            <v>2553</v>
          </cell>
        </row>
        <row r="2594">
          <cell r="D2594">
            <v>2554</v>
          </cell>
        </row>
        <row r="2595">
          <cell r="D2595">
            <v>2555</v>
          </cell>
        </row>
        <row r="2596">
          <cell r="D2596">
            <v>2556</v>
          </cell>
        </row>
        <row r="2597">
          <cell r="D2597">
            <v>2557</v>
          </cell>
        </row>
        <row r="2598">
          <cell r="D2598">
            <v>2558</v>
          </cell>
        </row>
        <row r="2599">
          <cell r="D2599">
            <v>2559</v>
          </cell>
        </row>
        <row r="2600">
          <cell r="D2600">
            <v>2560</v>
          </cell>
        </row>
        <row r="2601">
          <cell r="D2601">
            <v>2561</v>
          </cell>
        </row>
        <row r="2602">
          <cell r="D2602">
            <v>2562</v>
          </cell>
        </row>
        <row r="2603">
          <cell r="D2603">
            <v>2563</v>
          </cell>
        </row>
        <row r="2604">
          <cell r="D2604">
            <v>2564</v>
          </cell>
        </row>
        <row r="2605">
          <cell r="D2605">
            <v>2565</v>
          </cell>
        </row>
        <row r="2606">
          <cell r="D2606">
            <v>2566</v>
          </cell>
        </row>
        <row r="2607">
          <cell r="D2607">
            <v>2567</v>
          </cell>
        </row>
        <row r="2608">
          <cell r="D2608">
            <v>2568</v>
          </cell>
        </row>
        <row r="2609">
          <cell r="D2609">
            <v>2569</v>
          </cell>
        </row>
        <row r="2610">
          <cell r="D2610">
            <v>2570</v>
          </cell>
        </row>
        <row r="2611">
          <cell r="D2611">
            <v>2571</v>
          </cell>
        </row>
        <row r="2612">
          <cell r="D2612">
            <v>2572</v>
          </cell>
        </row>
        <row r="2613">
          <cell r="D2613">
            <v>2573</v>
          </cell>
        </row>
        <row r="2614">
          <cell r="D2614">
            <v>2574</v>
          </cell>
        </row>
        <row r="2615">
          <cell r="D2615">
            <v>2575</v>
          </cell>
        </row>
        <row r="2616">
          <cell r="D2616">
            <v>2576</v>
          </cell>
        </row>
        <row r="2617">
          <cell r="D2617">
            <v>2577</v>
          </cell>
        </row>
        <row r="2618">
          <cell r="D2618">
            <v>2578</v>
          </cell>
        </row>
        <row r="2619">
          <cell r="D2619">
            <v>2579</v>
          </cell>
        </row>
        <row r="2620">
          <cell r="D2620">
            <v>2580</v>
          </cell>
        </row>
        <row r="2621">
          <cell r="D2621">
            <v>2581</v>
          </cell>
        </row>
        <row r="2622">
          <cell r="D2622">
            <v>2582</v>
          </cell>
        </row>
        <row r="2623">
          <cell r="D2623">
            <v>2583</v>
          </cell>
        </row>
        <row r="2624">
          <cell r="D2624">
            <v>2584</v>
          </cell>
        </row>
        <row r="2625">
          <cell r="D2625">
            <v>2585</v>
          </cell>
        </row>
        <row r="2626">
          <cell r="D2626">
            <v>2586</v>
          </cell>
        </row>
        <row r="2627">
          <cell r="D2627">
            <v>2587</v>
          </cell>
        </row>
        <row r="2628">
          <cell r="D2628">
            <v>2588</v>
          </cell>
        </row>
        <row r="2629">
          <cell r="D2629">
            <v>2589</v>
          </cell>
        </row>
        <row r="2630">
          <cell r="D2630">
            <v>2590</v>
          </cell>
        </row>
        <row r="2631">
          <cell r="D2631">
            <v>2591</v>
          </cell>
        </row>
        <row r="2632">
          <cell r="D2632">
            <v>2592</v>
          </cell>
        </row>
        <row r="2633">
          <cell r="D2633">
            <v>2593</v>
          </cell>
        </row>
        <row r="2634">
          <cell r="D2634">
            <v>2594</v>
          </cell>
        </row>
        <row r="2635">
          <cell r="D2635">
            <v>2595</v>
          </cell>
        </row>
        <row r="2636">
          <cell r="D2636">
            <v>2596</v>
          </cell>
        </row>
        <row r="2637">
          <cell r="D2637">
            <v>2597</v>
          </cell>
        </row>
        <row r="2638">
          <cell r="D2638">
            <v>2598</v>
          </cell>
        </row>
        <row r="2639">
          <cell r="D2639">
            <v>2599</v>
          </cell>
        </row>
        <row r="2640">
          <cell r="D2640">
            <v>2600</v>
          </cell>
        </row>
        <row r="2641">
          <cell r="D2641">
            <v>2601</v>
          </cell>
        </row>
        <row r="2642">
          <cell r="D2642">
            <v>2602</v>
          </cell>
        </row>
        <row r="2643">
          <cell r="D2643">
            <v>2603</v>
          </cell>
        </row>
        <row r="2644">
          <cell r="D2644">
            <v>2604</v>
          </cell>
        </row>
        <row r="2645">
          <cell r="D2645">
            <v>2605</v>
          </cell>
        </row>
        <row r="2646">
          <cell r="D2646">
            <v>2606</v>
          </cell>
        </row>
        <row r="2647">
          <cell r="D2647">
            <v>2607</v>
          </cell>
        </row>
        <row r="2648">
          <cell r="D2648">
            <v>2608</v>
          </cell>
        </row>
        <row r="2649">
          <cell r="D2649">
            <v>2609</v>
          </cell>
        </row>
        <row r="2650">
          <cell r="D2650">
            <v>2610</v>
          </cell>
        </row>
        <row r="2651">
          <cell r="D2651">
            <v>2611</v>
          </cell>
        </row>
        <row r="2652">
          <cell r="D2652">
            <v>2612</v>
          </cell>
        </row>
        <row r="2653">
          <cell r="D2653">
            <v>2613</v>
          </cell>
        </row>
        <row r="2654">
          <cell r="D2654">
            <v>2614</v>
          </cell>
        </row>
        <row r="2655">
          <cell r="D2655">
            <v>2615</v>
          </cell>
        </row>
        <row r="2656">
          <cell r="D2656">
            <v>2616</v>
          </cell>
        </row>
        <row r="2657">
          <cell r="D2657">
            <v>2617</v>
          </cell>
        </row>
        <row r="2658">
          <cell r="D2658">
            <v>2618</v>
          </cell>
        </row>
        <row r="2659">
          <cell r="D2659">
            <v>2619</v>
          </cell>
        </row>
        <row r="2660">
          <cell r="D2660">
            <v>2620</v>
          </cell>
        </row>
        <row r="2661">
          <cell r="D2661">
            <v>2621</v>
          </cell>
        </row>
        <row r="2662">
          <cell r="D2662">
            <v>2622</v>
          </cell>
        </row>
        <row r="2663">
          <cell r="D2663">
            <v>2623</v>
          </cell>
        </row>
        <row r="2664">
          <cell r="D2664">
            <v>2624</v>
          </cell>
        </row>
        <row r="2665">
          <cell r="D2665">
            <v>2625</v>
          </cell>
        </row>
        <row r="2666">
          <cell r="D2666">
            <v>2626</v>
          </cell>
        </row>
        <row r="2667">
          <cell r="D2667">
            <v>2627</v>
          </cell>
        </row>
        <row r="2668">
          <cell r="D2668">
            <v>2628</v>
          </cell>
        </row>
        <row r="2669">
          <cell r="D2669">
            <v>2629</v>
          </cell>
        </row>
        <row r="2670">
          <cell r="D2670">
            <v>2630</v>
          </cell>
        </row>
        <row r="2671">
          <cell r="D2671">
            <v>2631</v>
          </cell>
        </row>
        <row r="2672">
          <cell r="D2672">
            <v>2632</v>
          </cell>
        </row>
        <row r="2673">
          <cell r="D2673">
            <v>2633</v>
          </cell>
        </row>
        <row r="2674">
          <cell r="D2674">
            <v>2634</v>
          </cell>
        </row>
        <row r="2675">
          <cell r="D2675">
            <v>2635</v>
          </cell>
        </row>
        <row r="2676">
          <cell r="D2676">
            <v>2636</v>
          </cell>
        </row>
        <row r="2677">
          <cell r="D2677">
            <v>2637</v>
          </cell>
        </row>
        <row r="2678">
          <cell r="D2678">
            <v>2638</v>
          </cell>
        </row>
        <row r="2679">
          <cell r="D2679">
            <v>2639</v>
          </cell>
        </row>
        <row r="2680">
          <cell r="D2680">
            <v>2640</v>
          </cell>
        </row>
        <row r="2681">
          <cell r="D2681">
            <v>2641</v>
          </cell>
        </row>
        <row r="2682">
          <cell r="D2682">
            <v>2642</v>
          </cell>
        </row>
        <row r="2683">
          <cell r="D2683">
            <v>2643</v>
          </cell>
        </row>
        <row r="2684">
          <cell r="D2684">
            <v>2644</v>
          </cell>
        </row>
        <row r="2685">
          <cell r="D2685">
            <v>2645</v>
          </cell>
        </row>
        <row r="2686">
          <cell r="D2686">
            <v>2646</v>
          </cell>
        </row>
        <row r="2687">
          <cell r="D2687">
            <v>2647</v>
          </cell>
        </row>
        <row r="2688">
          <cell r="D2688">
            <v>2648</v>
          </cell>
        </row>
        <row r="2689">
          <cell r="D2689">
            <v>2649</v>
          </cell>
        </row>
        <row r="2690">
          <cell r="D2690">
            <v>2650</v>
          </cell>
        </row>
        <row r="2691">
          <cell r="D2691">
            <v>2651</v>
          </cell>
        </row>
        <row r="2692">
          <cell r="D2692">
            <v>2652</v>
          </cell>
        </row>
        <row r="2693">
          <cell r="D2693">
            <v>2653</v>
          </cell>
        </row>
        <row r="2694">
          <cell r="D2694">
            <v>2654</v>
          </cell>
        </row>
        <row r="2695">
          <cell r="D2695">
            <v>2655</v>
          </cell>
        </row>
        <row r="2696">
          <cell r="D2696">
            <v>2656</v>
          </cell>
        </row>
        <row r="2697">
          <cell r="D2697">
            <v>2657</v>
          </cell>
        </row>
        <row r="2698">
          <cell r="D2698">
            <v>2658</v>
          </cell>
        </row>
        <row r="2699">
          <cell r="D2699">
            <v>2659</v>
          </cell>
        </row>
        <row r="2700">
          <cell r="D2700">
            <v>2660</v>
          </cell>
        </row>
        <row r="2701">
          <cell r="D2701">
            <v>2661</v>
          </cell>
        </row>
        <row r="2702">
          <cell r="D2702">
            <v>2662</v>
          </cell>
        </row>
        <row r="2703">
          <cell r="D2703">
            <v>2663</v>
          </cell>
        </row>
        <row r="2704">
          <cell r="D2704">
            <v>2664</v>
          </cell>
        </row>
        <row r="2705">
          <cell r="D2705">
            <v>2665</v>
          </cell>
        </row>
        <row r="2706">
          <cell r="D2706">
            <v>2666</v>
          </cell>
        </row>
        <row r="2707">
          <cell r="D2707">
            <v>2667</v>
          </cell>
        </row>
        <row r="2708">
          <cell r="D2708">
            <v>2668</v>
          </cell>
        </row>
        <row r="2709">
          <cell r="D2709">
            <v>2669</v>
          </cell>
        </row>
        <row r="2710">
          <cell r="D2710">
            <v>2670</v>
          </cell>
        </row>
        <row r="2711">
          <cell r="D2711">
            <v>2671</v>
          </cell>
        </row>
        <row r="2712">
          <cell r="D2712">
            <v>2672</v>
          </cell>
        </row>
        <row r="2713">
          <cell r="D2713">
            <v>2673</v>
          </cell>
        </row>
        <row r="2714">
          <cell r="D2714">
            <v>2674</v>
          </cell>
        </row>
        <row r="2715">
          <cell r="D2715">
            <v>2675</v>
          </cell>
        </row>
        <row r="2716">
          <cell r="D2716">
            <v>2676</v>
          </cell>
        </row>
        <row r="2717">
          <cell r="D2717">
            <v>2677</v>
          </cell>
        </row>
        <row r="2718">
          <cell r="D2718">
            <v>2678</v>
          </cell>
        </row>
        <row r="2719">
          <cell r="D2719">
            <v>2679</v>
          </cell>
        </row>
        <row r="2720">
          <cell r="D2720">
            <v>2680</v>
          </cell>
        </row>
        <row r="2721">
          <cell r="D2721">
            <v>2681</v>
          </cell>
        </row>
        <row r="2722">
          <cell r="D2722">
            <v>2682</v>
          </cell>
        </row>
        <row r="2723">
          <cell r="D2723">
            <v>2683</v>
          </cell>
        </row>
        <row r="2724">
          <cell r="D2724">
            <v>2684</v>
          </cell>
        </row>
        <row r="2725">
          <cell r="D2725">
            <v>2685</v>
          </cell>
        </row>
        <row r="2726">
          <cell r="D2726">
            <v>2686</v>
          </cell>
        </row>
        <row r="2727">
          <cell r="D2727">
            <v>2687</v>
          </cell>
        </row>
        <row r="2728">
          <cell r="D2728">
            <v>2688</v>
          </cell>
        </row>
        <row r="2729">
          <cell r="D2729">
            <v>2689</v>
          </cell>
        </row>
        <row r="2730">
          <cell r="D2730">
            <v>2690</v>
          </cell>
        </row>
        <row r="2731">
          <cell r="D2731">
            <v>2691</v>
          </cell>
        </row>
        <row r="2732">
          <cell r="D2732">
            <v>2692</v>
          </cell>
        </row>
        <row r="2733">
          <cell r="D2733">
            <v>2693</v>
          </cell>
        </row>
        <row r="2734">
          <cell r="D2734">
            <v>2694</v>
          </cell>
        </row>
        <row r="2735">
          <cell r="D2735">
            <v>2695</v>
          </cell>
        </row>
        <row r="2736">
          <cell r="D2736">
            <v>2696</v>
          </cell>
        </row>
        <row r="2737">
          <cell r="D2737">
            <v>2697</v>
          </cell>
        </row>
        <row r="2738">
          <cell r="D2738">
            <v>2698</v>
          </cell>
        </row>
        <row r="2739">
          <cell r="D2739">
            <v>2699</v>
          </cell>
        </row>
        <row r="2740">
          <cell r="D2740">
            <v>2700</v>
          </cell>
        </row>
        <row r="2741">
          <cell r="D2741">
            <v>2701</v>
          </cell>
        </row>
        <row r="2742">
          <cell r="D2742">
            <v>2702</v>
          </cell>
        </row>
        <row r="2743">
          <cell r="D2743">
            <v>2703</v>
          </cell>
        </row>
        <row r="2744">
          <cell r="D2744">
            <v>2704</v>
          </cell>
        </row>
        <row r="2745">
          <cell r="D2745">
            <v>2705</v>
          </cell>
        </row>
        <row r="2746">
          <cell r="D2746">
            <v>2706</v>
          </cell>
        </row>
        <row r="2747">
          <cell r="D2747">
            <v>2707</v>
          </cell>
        </row>
        <row r="2748">
          <cell r="D2748">
            <v>2708</v>
          </cell>
        </row>
        <row r="2749">
          <cell r="D2749">
            <v>2709</v>
          </cell>
        </row>
        <row r="2750">
          <cell r="D2750">
            <v>2710</v>
          </cell>
        </row>
        <row r="2751">
          <cell r="D2751">
            <v>2711</v>
          </cell>
        </row>
        <row r="2752">
          <cell r="D2752">
            <v>2712</v>
          </cell>
        </row>
        <row r="2753">
          <cell r="D2753">
            <v>2713</v>
          </cell>
        </row>
        <row r="2754">
          <cell r="D2754">
            <v>2714</v>
          </cell>
        </row>
        <row r="2755">
          <cell r="D2755">
            <v>2715</v>
          </cell>
        </row>
        <row r="2756">
          <cell r="D2756">
            <v>2716</v>
          </cell>
        </row>
        <row r="2757">
          <cell r="D2757">
            <v>2717</v>
          </cell>
        </row>
        <row r="2758">
          <cell r="D2758">
            <v>2718</v>
          </cell>
        </row>
        <row r="2759">
          <cell r="D2759">
            <v>2719</v>
          </cell>
        </row>
        <row r="2760">
          <cell r="D2760">
            <v>2720</v>
          </cell>
        </row>
        <row r="2761">
          <cell r="D2761">
            <v>2721</v>
          </cell>
        </row>
        <row r="2762">
          <cell r="D2762">
            <v>2722</v>
          </cell>
        </row>
        <row r="2763">
          <cell r="D2763">
            <v>2723</v>
          </cell>
        </row>
        <row r="2764">
          <cell r="D2764">
            <v>2724</v>
          </cell>
        </row>
        <row r="2765">
          <cell r="D2765">
            <v>2725</v>
          </cell>
        </row>
        <row r="2766">
          <cell r="D2766">
            <v>2726</v>
          </cell>
        </row>
        <row r="2767">
          <cell r="D2767">
            <v>2727</v>
          </cell>
        </row>
        <row r="2768">
          <cell r="D2768">
            <v>2728</v>
          </cell>
        </row>
        <row r="2769">
          <cell r="D2769">
            <v>2729</v>
          </cell>
        </row>
        <row r="2770">
          <cell r="D2770">
            <v>2730</v>
          </cell>
        </row>
        <row r="2771">
          <cell r="D2771">
            <v>2731</v>
          </cell>
        </row>
        <row r="2772">
          <cell r="D2772">
            <v>2732</v>
          </cell>
        </row>
        <row r="2773">
          <cell r="D2773">
            <v>2733</v>
          </cell>
        </row>
        <row r="2774">
          <cell r="D2774">
            <v>2734</v>
          </cell>
        </row>
        <row r="2775">
          <cell r="D2775">
            <v>2735</v>
          </cell>
        </row>
        <row r="2776">
          <cell r="D2776">
            <v>2736</v>
          </cell>
        </row>
        <row r="2777">
          <cell r="D2777">
            <v>2737</v>
          </cell>
        </row>
        <row r="2778">
          <cell r="D2778">
            <v>2738</v>
          </cell>
        </row>
        <row r="2779">
          <cell r="D2779">
            <v>2739</v>
          </cell>
        </row>
        <row r="2780">
          <cell r="D2780">
            <v>2740</v>
          </cell>
        </row>
        <row r="2781">
          <cell r="D2781">
            <v>2741</v>
          </cell>
        </row>
        <row r="2782">
          <cell r="D2782">
            <v>2742</v>
          </cell>
        </row>
        <row r="2783">
          <cell r="D2783">
            <v>2743</v>
          </cell>
        </row>
        <row r="2784">
          <cell r="D2784">
            <v>2744</v>
          </cell>
        </row>
        <row r="2785">
          <cell r="D2785">
            <v>2745</v>
          </cell>
        </row>
        <row r="2786">
          <cell r="D2786">
            <v>2746</v>
          </cell>
        </row>
        <row r="2787">
          <cell r="D2787">
            <v>2747</v>
          </cell>
        </row>
        <row r="2788">
          <cell r="D2788">
            <v>2748</v>
          </cell>
        </row>
        <row r="2789">
          <cell r="D2789">
            <v>2749</v>
          </cell>
        </row>
        <row r="2790">
          <cell r="D2790">
            <v>2750</v>
          </cell>
        </row>
        <row r="2791">
          <cell r="D2791">
            <v>2751</v>
          </cell>
        </row>
        <row r="2792">
          <cell r="D2792">
            <v>2752</v>
          </cell>
        </row>
        <row r="2793">
          <cell r="D2793">
            <v>2753</v>
          </cell>
        </row>
        <row r="2794">
          <cell r="D2794">
            <v>2754</v>
          </cell>
        </row>
        <row r="2795">
          <cell r="D2795">
            <v>2755</v>
          </cell>
        </row>
        <row r="2796">
          <cell r="D2796">
            <v>2756</v>
          </cell>
        </row>
        <row r="2797">
          <cell r="D2797">
            <v>2757</v>
          </cell>
        </row>
        <row r="2798">
          <cell r="D2798">
            <v>2758</v>
          </cell>
        </row>
        <row r="2799">
          <cell r="D2799">
            <v>2759</v>
          </cell>
        </row>
        <row r="2800">
          <cell r="D2800">
            <v>2760</v>
          </cell>
        </row>
        <row r="2801">
          <cell r="D2801">
            <v>2761</v>
          </cell>
        </row>
        <row r="2802">
          <cell r="D2802">
            <v>2762</v>
          </cell>
        </row>
        <row r="2803">
          <cell r="D2803">
            <v>2763</v>
          </cell>
        </row>
        <row r="2804">
          <cell r="D2804">
            <v>2764</v>
          </cell>
        </row>
        <row r="2805">
          <cell r="D2805">
            <v>2765</v>
          </cell>
        </row>
        <row r="2806">
          <cell r="D2806">
            <v>2766</v>
          </cell>
        </row>
        <row r="2807">
          <cell r="D2807">
            <v>2767</v>
          </cell>
        </row>
        <row r="2808">
          <cell r="D2808">
            <v>2768</v>
          </cell>
        </row>
        <row r="2809">
          <cell r="D2809">
            <v>2769</v>
          </cell>
        </row>
        <row r="2810">
          <cell r="D2810">
            <v>2770</v>
          </cell>
        </row>
        <row r="2811">
          <cell r="D2811">
            <v>2771</v>
          </cell>
        </row>
        <row r="2812">
          <cell r="D2812">
            <v>2772</v>
          </cell>
        </row>
        <row r="2813">
          <cell r="D2813">
            <v>2773</v>
          </cell>
        </row>
        <row r="2814">
          <cell r="D2814">
            <v>2774</v>
          </cell>
        </row>
        <row r="2815">
          <cell r="D2815">
            <v>2775</v>
          </cell>
        </row>
        <row r="2816">
          <cell r="D2816">
            <v>2776</v>
          </cell>
        </row>
        <row r="2817">
          <cell r="D2817">
            <v>2777</v>
          </cell>
        </row>
        <row r="2818">
          <cell r="D2818">
            <v>2778</v>
          </cell>
        </row>
        <row r="2819">
          <cell r="D2819">
            <v>2779</v>
          </cell>
        </row>
        <row r="2820">
          <cell r="D2820">
            <v>2780</v>
          </cell>
        </row>
        <row r="2821">
          <cell r="D2821">
            <v>2781</v>
          </cell>
        </row>
        <row r="2822">
          <cell r="D2822">
            <v>2782</v>
          </cell>
        </row>
        <row r="2823">
          <cell r="D2823">
            <v>2783</v>
          </cell>
        </row>
        <row r="2824">
          <cell r="D2824">
            <v>2784</v>
          </cell>
        </row>
        <row r="2825">
          <cell r="D2825">
            <v>2785</v>
          </cell>
        </row>
        <row r="2826">
          <cell r="D2826">
            <v>2786</v>
          </cell>
        </row>
        <row r="2827">
          <cell r="D2827">
            <v>2787</v>
          </cell>
        </row>
        <row r="2828">
          <cell r="D2828">
            <v>2788</v>
          </cell>
        </row>
        <row r="2829">
          <cell r="D2829">
            <v>2789</v>
          </cell>
        </row>
        <row r="2830">
          <cell r="D2830">
            <v>2790</v>
          </cell>
        </row>
        <row r="2831">
          <cell r="D2831">
            <v>2791</v>
          </cell>
        </row>
        <row r="2832">
          <cell r="D2832">
            <v>2792</v>
          </cell>
        </row>
        <row r="2833">
          <cell r="D2833">
            <v>2793</v>
          </cell>
        </row>
        <row r="2834">
          <cell r="D2834">
            <v>2794</v>
          </cell>
        </row>
        <row r="2835">
          <cell r="D2835">
            <v>2795</v>
          </cell>
        </row>
        <row r="2836">
          <cell r="D2836">
            <v>2796</v>
          </cell>
        </row>
        <row r="2837">
          <cell r="D2837">
            <v>2797</v>
          </cell>
        </row>
        <row r="2838">
          <cell r="D2838">
            <v>2798</v>
          </cell>
        </row>
        <row r="2839">
          <cell r="D2839">
            <v>2799</v>
          </cell>
        </row>
        <row r="2840">
          <cell r="D2840">
            <v>2800</v>
          </cell>
        </row>
        <row r="2841">
          <cell r="D2841">
            <v>2801</v>
          </cell>
        </row>
        <row r="2842">
          <cell r="D2842">
            <v>2802</v>
          </cell>
        </row>
        <row r="2843">
          <cell r="D2843">
            <v>2803</v>
          </cell>
        </row>
        <row r="2844">
          <cell r="D2844">
            <v>2804</v>
          </cell>
        </row>
        <row r="2845">
          <cell r="D2845">
            <v>2805</v>
          </cell>
        </row>
        <row r="2846">
          <cell r="D2846">
            <v>2806</v>
          </cell>
        </row>
        <row r="2847">
          <cell r="D2847">
            <v>2807</v>
          </cell>
        </row>
        <row r="2848">
          <cell r="D2848">
            <v>2808</v>
          </cell>
        </row>
        <row r="2849">
          <cell r="D2849">
            <v>2809</v>
          </cell>
        </row>
        <row r="2850">
          <cell r="D2850">
            <v>2810</v>
          </cell>
        </row>
        <row r="2851">
          <cell r="D2851">
            <v>2811</v>
          </cell>
        </row>
        <row r="2852">
          <cell r="D2852">
            <v>2812</v>
          </cell>
        </row>
        <row r="2853">
          <cell r="D2853">
            <v>2813</v>
          </cell>
        </row>
        <row r="2854">
          <cell r="D2854">
            <v>2814</v>
          </cell>
        </row>
        <row r="2855">
          <cell r="D2855">
            <v>2815</v>
          </cell>
        </row>
        <row r="2856">
          <cell r="D2856">
            <v>2816</v>
          </cell>
        </row>
        <row r="2857">
          <cell r="D2857">
            <v>2817</v>
          </cell>
        </row>
        <row r="2858">
          <cell r="D2858">
            <v>2818</v>
          </cell>
        </row>
        <row r="2859">
          <cell r="D2859">
            <v>2819</v>
          </cell>
        </row>
        <row r="2860">
          <cell r="D2860">
            <v>2820</v>
          </cell>
        </row>
        <row r="2861">
          <cell r="D2861">
            <v>2821</v>
          </cell>
        </row>
        <row r="2862">
          <cell r="D2862">
            <v>2822</v>
          </cell>
        </row>
        <row r="2863">
          <cell r="D2863">
            <v>2823</v>
          </cell>
        </row>
        <row r="2864">
          <cell r="D2864">
            <v>2824</v>
          </cell>
        </row>
        <row r="2865">
          <cell r="D2865">
            <v>2825</v>
          </cell>
        </row>
        <row r="2866">
          <cell r="D2866">
            <v>2826</v>
          </cell>
        </row>
        <row r="2867">
          <cell r="D2867">
            <v>2827</v>
          </cell>
        </row>
        <row r="2868">
          <cell r="D2868">
            <v>2828</v>
          </cell>
        </row>
        <row r="2869">
          <cell r="D2869">
            <v>2829</v>
          </cell>
        </row>
        <row r="2870">
          <cell r="D2870">
            <v>2830</v>
          </cell>
        </row>
        <row r="2871">
          <cell r="D2871">
            <v>2831</v>
          </cell>
        </row>
        <row r="2872">
          <cell r="D2872">
            <v>2832</v>
          </cell>
        </row>
        <row r="2873">
          <cell r="D2873">
            <v>2833</v>
          </cell>
        </row>
        <row r="2874">
          <cell r="D2874">
            <v>2834</v>
          </cell>
        </row>
        <row r="2875">
          <cell r="D2875">
            <v>2835</v>
          </cell>
        </row>
        <row r="2876">
          <cell r="D2876">
            <v>2836</v>
          </cell>
        </row>
        <row r="2877">
          <cell r="D2877">
            <v>2837</v>
          </cell>
        </row>
        <row r="2878">
          <cell r="D2878">
            <v>2838</v>
          </cell>
        </row>
        <row r="2879">
          <cell r="D2879">
            <v>2839</v>
          </cell>
        </row>
        <row r="2880">
          <cell r="D2880">
            <v>2840</v>
          </cell>
        </row>
        <row r="2881">
          <cell r="D2881">
            <v>2841</v>
          </cell>
        </row>
        <row r="2882">
          <cell r="D2882">
            <v>2842</v>
          </cell>
        </row>
        <row r="2883">
          <cell r="D2883">
            <v>2843</v>
          </cell>
        </row>
        <row r="2884">
          <cell r="D2884">
            <v>2844</v>
          </cell>
        </row>
        <row r="2885">
          <cell r="D2885">
            <v>2845</v>
          </cell>
        </row>
        <row r="2886">
          <cell r="D2886">
            <v>2846</v>
          </cell>
        </row>
        <row r="2887">
          <cell r="D2887">
            <v>2847</v>
          </cell>
        </row>
        <row r="2888">
          <cell r="D2888">
            <v>2848</v>
          </cell>
        </row>
        <row r="2889">
          <cell r="D2889">
            <v>2849</v>
          </cell>
        </row>
        <row r="2890">
          <cell r="D2890">
            <v>2850</v>
          </cell>
        </row>
        <row r="2891">
          <cell r="D2891">
            <v>2851</v>
          </cell>
        </row>
        <row r="2892">
          <cell r="D2892">
            <v>2852</v>
          </cell>
        </row>
        <row r="2893">
          <cell r="D2893">
            <v>2853</v>
          </cell>
        </row>
        <row r="2894">
          <cell r="D2894">
            <v>2854</v>
          </cell>
        </row>
        <row r="2895">
          <cell r="D2895">
            <v>2855</v>
          </cell>
        </row>
        <row r="2896">
          <cell r="D2896">
            <v>2856</v>
          </cell>
        </row>
        <row r="2897">
          <cell r="D2897">
            <v>2857</v>
          </cell>
        </row>
        <row r="2898">
          <cell r="D2898">
            <v>2858</v>
          </cell>
        </row>
        <row r="2899">
          <cell r="D2899">
            <v>2859</v>
          </cell>
        </row>
        <row r="2900">
          <cell r="D2900">
            <v>2860</v>
          </cell>
        </row>
        <row r="2901">
          <cell r="D2901">
            <v>2861</v>
          </cell>
        </row>
        <row r="2902">
          <cell r="D2902">
            <v>2862</v>
          </cell>
        </row>
        <row r="2903">
          <cell r="D2903">
            <v>2863</v>
          </cell>
        </row>
        <row r="2904">
          <cell r="D2904">
            <v>2864</v>
          </cell>
        </row>
        <row r="2905">
          <cell r="D2905">
            <v>2865</v>
          </cell>
        </row>
        <row r="2906">
          <cell r="D2906">
            <v>2866</v>
          </cell>
        </row>
        <row r="2907">
          <cell r="D2907">
            <v>2867</v>
          </cell>
        </row>
        <row r="2908">
          <cell r="D2908">
            <v>2868</v>
          </cell>
        </row>
        <row r="2909">
          <cell r="D2909">
            <v>2869</v>
          </cell>
        </row>
        <row r="2910">
          <cell r="D2910">
            <v>2870</v>
          </cell>
        </row>
        <row r="2911">
          <cell r="D2911">
            <v>2871</v>
          </cell>
        </row>
        <row r="2912">
          <cell r="D2912">
            <v>2872</v>
          </cell>
        </row>
        <row r="2913">
          <cell r="D2913">
            <v>2873</v>
          </cell>
        </row>
        <row r="2914">
          <cell r="D2914">
            <v>2874</v>
          </cell>
        </row>
        <row r="2915">
          <cell r="D2915">
            <v>2875</v>
          </cell>
        </row>
        <row r="2916">
          <cell r="D2916">
            <v>2876</v>
          </cell>
        </row>
        <row r="2917">
          <cell r="D2917">
            <v>2877</v>
          </cell>
        </row>
        <row r="2918">
          <cell r="D2918">
            <v>2878</v>
          </cell>
        </row>
        <row r="2919">
          <cell r="D2919">
            <v>2879</v>
          </cell>
        </row>
        <row r="2920">
          <cell r="D2920">
            <v>2880</v>
          </cell>
        </row>
        <row r="2921">
          <cell r="D2921">
            <v>2881</v>
          </cell>
        </row>
        <row r="2922">
          <cell r="D2922">
            <v>2882</v>
          </cell>
        </row>
        <row r="2923">
          <cell r="D2923">
            <v>2883</v>
          </cell>
        </row>
        <row r="2924">
          <cell r="D2924">
            <v>2884</v>
          </cell>
        </row>
        <row r="2925">
          <cell r="D2925">
            <v>2885</v>
          </cell>
        </row>
        <row r="2926">
          <cell r="D2926">
            <v>2886</v>
          </cell>
        </row>
        <row r="2927">
          <cell r="D2927">
            <v>2887</v>
          </cell>
        </row>
        <row r="2928">
          <cell r="D2928">
            <v>2888</v>
          </cell>
        </row>
        <row r="2929">
          <cell r="D2929">
            <v>2889</v>
          </cell>
        </row>
        <row r="2930">
          <cell r="D2930">
            <v>2890</v>
          </cell>
        </row>
        <row r="2931">
          <cell r="D2931">
            <v>2891</v>
          </cell>
        </row>
        <row r="2932">
          <cell r="D2932">
            <v>2892</v>
          </cell>
        </row>
        <row r="2933">
          <cell r="D2933">
            <v>2893</v>
          </cell>
        </row>
        <row r="2934">
          <cell r="D2934">
            <v>2894</v>
          </cell>
        </row>
        <row r="2935">
          <cell r="D2935">
            <v>2895</v>
          </cell>
        </row>
        <row r="2936">
          <cell r="D2936">
            <v>2896</v>
          </cell>
        </row>
        <row r="2937">
          <cell r="D2937">
            <v>2897</v>
          </cell>
        </row>
        <row r="2938">
          <cell r="D2938">
            <v>2898</v>
          </cell>
        </row>
        <row r="2939">
          <cell r="D2939">
            <v>2899</v>
          </cell>
        </row>
        <row r="2940">
          <cell r="D2940">
            <v>2900</v>
          </cell>
        </row>
        <row r="2941">
          <cell r="D2941">
            <v>2901</v>
          </cell>
        </row>
        <row r="2942">
          <cell r="D2942">
            <v>2902</v>
          </cell>
        </row>
        <row r="2943">
          <cell r="D2943">
            <v>2903</v>
          </cell>
        </row>
        <row r="2944">
          <cell r="D2944">
            <v>2904</v>
          </cell>
        </row>
        <row r="2945">
          <cell r="D2945">
            <v>2905</v>
          </cell>
        </row>
        <row r="2946">
          <cell r="D2946">
            <v>2906</v>
          </cell>
        </row>
        <row r="2947">
          <cell r="D2947">
            <v>2907</v>
          </cell>
        </row>
        <row r="2948">
          <cell r="D2948">
            <v>2908</v>
          </cell>
        </row>
        <row r="2949">
          <cell r="D2949">
            <v>2909</v>
          </cell>
        </row>
        <row r="2950">
          <cell r="D2950">
            <v>2910</v>
          </cell>
        </row>
        <row r="2951">
          <cell r="D2951">
            <v>2911</v>
          </cell>
        </row>
        <row r="2952">
          <cell r="D2952">
            <v>2912</v>
          </cell>
        </row>
        <row r="2953">
          <cell r="D2953">
            <v>2913</v>
          </cell>
        </row>
        <row r="2954">
          <cell r="D2954">
            <v>2914</v>
          </cell>
        </row>
        <row r="2955">
          <cell r="D2955">
            <v>2915</v>
          </cell>
        </row>
        <row r="2956">
          <cell r="D2956">
            <v>2916</v>
          </cell>
        </row>
        <row r="2957">
          <cell r="D2957">
            <v>2917</v>
          </cell>
        </row>
        <row r="2958">
          <cell r="D2958">
            <v>2918</v>
          </cell>
        </row>
        <row r="2959">
          <cell r="D2959">
            <v>2919</v>
          </cell>
        </row>
        <row r="2960">
          <cell r="D2960">
            <v>2920</v>
          </cell>
        </row>
        <row r="2961">
          <cell r="D2961">
            <v>2921</v>
          </cell>
        </row>
        <row r="2962">
          <cell r="D2962">
            <v>2922</v>
          </cell>
        </row>
        <row r="2963">
          <cell r="D2963">
            <v>2923</v>
          </cell>
        </row>
        <row r="2964">
          <cell r="D2964">
            <v>2924</v>
          </cell>
        </row>
        <row r="2965">
          <cell r="D2965">
            <v>2925</v>
          </cell>
        </row>
        <row r="2966">
          <cell r="D2966">
            <v>2926</v>
          </cell>
        </row>
        <row r="2967">
          <cell r="D2967">
            <v>2927</v>
          </cell>
        </row>
        <row r="2968">
          <cell r="D2968">
            <v>2928</v>
          </cell>
        </row>
        <row r="2969">
          <cell r="D2969">
            <v>2929</v>
          </cell>
        </row>
        <row r="2970">
          <cell r="D2970">
            <v>2930</v>
          </cell>
        </row>
        <row r="2971">
          <cell r="D2971">
            <v>2931</v>
          </cell>
        </row>
        <row r="2972">
          <cell r="D2972">
            <v>2932</v>
          </cell>
        </row>
        <row r="2973">
          <cell r="D2973">
            <v>2933</v>
          </cell>
        </row>
        <row r="2974">
          <cell r="D2974">
            <v>2934</v>
          </cell>
        </row>
        <row r="2975">
          <cell r="D2975">
            <v>2935</v>
          </cell>
        </row>
        <row r="2976">
          <cell r="D2976">
            <v>2936</v>
          </cell>
        </row>
        <row r="2977">
          <cell r="D2977">
            <v>2937</v>
          </cell>
        </row>
        <row r="2978">
          <cell r="D2978">
            <v>2938</v>
          </cell>
        </row>
        <row r="2979">
          <cell r="D2979">
            <v>2939</v>
          </cell>
        </row>
        <row r="2980">
          <cell r="D2980">
            <v>2940</v>
          </cell>
        </row>
        <row r="2981">
          <cell r="D2981">
            <v>2941</v>
          </cell>
        </row>
        <row r="2982">
          <cell r="D2982">
            <v>2942</v>
          </cell>
        </row>
        <row r="2983">
          <cell r="D2983">
            <v>2943</v>
          </cell>
        </row>
        <row r="2984">
          <cell r="D2984">
            <v>2944</v>
          </cell>
        </row>
        <row r="2985">
          <cell r="D2985">
            <v>2945</v>
          </cell>
        </row>
        <row r="2986">
          <cell r="D2986">
            <v>2946</v>
          </cell>
        </row>
        <row r="2987">
          <cell r="D2987">
            <v>2947</v>
          </cell>
        </row>
        <row r="2988">
          <cell r="D2988">
            <v>2948</v>
          </cell>
        </row>
        <row r="2989">
          <cell r="D2989">
            <v>2949</v>
          </cell>
        </row>
        <row r="2990">
          <cell r="D2990">
            <v>2950</v>
          </cell>
        </row>
        <row r="2991">
          <cell r="D2991">
            <v>2951</v>
          </cell>
        </row>
        <row r="2992">
          <cell r="D2992">
            <v>2952</v>
          </cell>
        </row>
        <row r="2993">
          <cell r="D2993">
            <v>2953</v>
          </cell>
        </row>
        <row r="2994">
          <cell r="D2994">
            <v>2954</v>
          </cell>
        </row>
        <row r="2995">
          <cell r="D2995">
            <v>2955</v>
          </cell>
        </row>
        <row r="2996">
          <cell r="D2996">
            <v>2956</v>
          </cell>
        </row>
        <row r="2997">
          <cell r="D2997">
            <v>2957</v>
          </cell>
        </row>
        <row r="2998">
          <cell r="D2998">
            <v>2958</v>
          </cell>
        </row>
        <row r="2999">
          <cell r="D2999">
            <v>2959</v>
          </cell>
        </row>
        <row r="3000">
          <cell r="D3000">
            <v>2960</v>
          </cell>
        </row>
        <row r="3001">
          <cell r="D3001">
            <v>2961</v>
          </cell>
        </row>
        <row r="3002">
          <cell r="D3002">
            <v>2962</v>
          </cell>
        </row>
        <row r="3003">
          <cell r="D3003">
            <v>2963</v>
          </cell>
        </row>
        <row r="3004">
          <cell r="D3004">
            <v>2964</v>
          </cell>
        </row>
        <row r="3005">
          <cell r="D3005">
            <v>2965</v>
          </cell>
        </row>
        <row r="3006">
          <cell r="D3006">
            <v>2966</v>
          </cell>
        </row>
        <row r="3007">
          <cell r="D3007">
            <v>2967</v>
          </cell>
        </row>
        <row r="3008">
          <cell r="D3008">
            <v>2968</v>
          </cell>
        </row>
        <row r="3009">
          <cell r="D3009">
            <v>2969</v>
          </cell>
        </row>
        <row r="3010">
          <cell r="D3010">
            <v>2970</v>
          </cell>
        </row>
        <row r="3011">
          <cell r="D3011">
            <v>2971</v>
          </cell>
        </row>
        <row r="3012">
          <cell r="D3012">
            <v>2972</v>
          </cell>
        </row>
        <row r="3013">
          <cell r="D3013">
            <v>2973</v>
          </cell>
        </row>
        <row r="3014">
          <cell r="D3014">
            <v>2974</v>
          </cell>
        </row>
        <row r="3015">
          <cell r="D3015">
            <v>2975</v>
          </cell>
        </row>
        <row r="3016">
          <cell r="D3016">
            <v>2976</v>
          </cell>
        </row>
        <row r="3017">
          <cell r="D3017">
            <v>2977</v>
          </cell>
        </row>
        <row r="3018">
          <cell r="D3018">
            <v>2978</v>
          </cell>
        </row>
        <row r="3019">
          <cell r="D3019">
            <v>2979</v>
          </cell>
        </row>
        <row r="3020">
          <cell r="D3020">
            <v>2980</v>
          </cell>
        </row>
        <row r="3021">
          <cell r="D3021">
            <v>2981</v>
          </cell>
        </row>
        <row r="3022">
          <cell r="D3022">
            <v>2982</v>
          </cell>
        </row>
        <row r="3023">
          <cell r="D3023">
            <v>2983</v>
          </cell>
        </row>
        <row r="3024">
          <cell r="D3024">
            <v>2984</v>
          </cell>
        </row>
        <row r="3025">
          <cell r="D3025">
            <v>2985</v>
          </cell>
        </row>
        <row r="3026">
          <cell r="D3026">
            <v>2986</v>
          </cell>
        </row>
        <row r="3027">
          <cell r="D3027">
            <v>2987</v>
          </cell>
        </row>
        <row r="3028">
          <cell r="D3028">
            <v>2988</v>
          </cell>
        </row>
        <row r="3029">
          <cell r="D3029">
            <v>2989</v>
          </cell>
        </row>
        <row r="3030">
          <cell r="D3030">
            <v>2990</v>
          </cell>
        </row>
        <row r="3031">
          <cell r="D3031">
            <v>2991</v>
          </cell>
        </row>
        <row r="3032">
          <cell r="D3032">
            <v>2992</v>
          </cell>
        </row>
        <row r="3033">
          <cell r="D3033">
            <v>2993</v>
          </cell>
        </row>
        <row r="3034">
          <cell r="D3034">
            <v>2994</v>
          </cell>
        </row>
        <row r="3035">
          <cell r="D3035">
            <v>2995</v>
          </cell>
        </row>
        <row r="3036">
          <cell r="D3036">
            <v>2996</v>
          </cell>
        </row>
        <row r="3037">
          <cell r="D3037">
            <v>2997</v>
          </cell>
        </row>
        <row r="3038">
          <cell r="D3038">
            <v>2998</v>
          </cell>
        </row>
        <row r="3039">
          <cell r="D3039">
            <v>2999</v>
          </cell>
        </row>
        <row r="3040">
          <cell r="D3040">
            <v>3000</v>
          </cell>
        </row>
      </sheetData>
      <sheetData sheetId="1"/>
      <sheetData sheetId="2"/>
      <sheetData sheetId="3"/>
      <sheetData sheetId="4"/>
      <sheetData sheetId="5"/>
      <sheetData sheetId="6"/>
      <sheetData sheetId="7"/>
      <sheetData sheetId="8"/>
      <sheetData sheetId="9"/>
      <sheetData sheetId="10"/>
      <sheetData sheetId="11"/>
      <sheetData sheetId="12"/>
      <sheetData sheetId="13"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PRAGA"/>
    </sheetNames>
    <sheetDataSet>
      <sheetData sheetId="0"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00_EMPIEZA_AQUI"/>
      <sheetName val="90_DATOS_COSTOS"/>
      <sheetName val="91_DATOS_VUELOS"/>
      <sheetName val="01_SUDAFRICA_COT"/>
      <sheetName val="02_SUDAFRICA_ITIN"/>
      <sheetName val="03_UZBEKISTAN_COT"/>
      <sheetName val="04_UZBEKISTAN_ITIN"/>
      <sheetName val="05_BALI_COT"/>
      <sheetName val="06_BALI_ITIN"/>
      <sheetName val="07_PRAGA_COT"/>
      <sheetName val="08_PRAGA_ITIN"/>
      <sheetName val="09_MALTA_COT"/>
      <sheetName val="10_MALTA_ITIN"/>
      <sheetName val="11_FLORENCIA_COT"/>
      <sheetName val="12_FLORENCIA_ITIN"/>
      <sheetName val="98_REVISAR_ANTES_ENVIAR"/>
      <sheetName val="99_NOTAS_ORIGINALES"/>
    </sheetNames>
    <sheetDataSet>
      <sheetData sheetId="0"/>
      <sheetData sheetId="1">
        <row r="3">
          <cell r="C3" t="str">
            <v>Sudáfrica</v>
          </cell>
          <cell r="D3" t="str">
            <v>Base</v>
          </cell>
          <cell r="E3" t="str">
            <v>Apizaco Tlaxcala</v>
          </cell>
          <cell r="F3">
            <v>2</v>
          </cell>
          <cell r="S3">
            <v>129891.44</v>
          </cell>
        </row>
        <row r="4">
          <cell r="C4" t="str">
            <v>Sudáfrica</v>
          </cell>
          <cell r="D4" t="str">
            <v>Base</v>
          </cell>
          <cell r="E4" t="str">
            <v>Celaya</v>
          </cell>
          <cell r="F4">
            <v>2</v>
          </cell>
          <cell r="S4">
            <v>68249.679999999993</v>
          </cell>
        </row>
        <row r="5">
          <cell r="C5" t="str">
            <v>Sudáfrica</v>
          </cell>
          <cell r="D5" t="str">
            <v>Base</v>
          </cell>
          <cell r="E5" t="str">
            <v>Chiapas</v>
          </cell>
          <cell r="F5">
            <v>2</v>
          </cell>
          <cell r="S5">
            <v>142362.16</v>
          </cell>
        </row>
        <row r="6">
          <cell r="C6" t="str">
            <v>Sudáfrica</v>
          </cell>
          <cell r="D6" t="str">
            <v>Base</v>
          </cell>
          <cell r="E6" t="str">
            <v>Ciudad de México</v>
          </cell>
          <cell r="F6">
            <v>16</v>
          </cell>
          <cell r="S6">
            <v>1026331.52</v>
          </cell>
        </row>
        <row r="7">
          <cell r="C7" t="str">
            <v>Sudáfrica</v>
          </cell>
          <cell r="D7" t="str">
            <v>Base</v>
          </cell>
          <cell r="E7" t="str">
            <v>Ciudad de México</v>
          </cell>
          <cell r="F7">
            <v>6</v>
          </cell>
          <cell r="S7">
            <v>1189910.1599999999</v>
          </cell>
        </row>
        <row r="8">
          <cell r="C8" t="str">
            <v>Sudáfrica</v>
          </cell>
          <cell r="D8" t="str">
            <v>Base</v>
          </cell>
          <cell r="E8" t="str">
            <v>Guadalajara</v>
          </cell>
          <cell r="F8">
            <v>4</v>
          </cell>
          <cell r="S8">
            <v>141495.35999999999</v>
          </cell>
        </row>
        <row r="9">
          <cell r="C9" t="str">
            <v>Sudáfrica</v>
          </cell>
          <cell r="D9" t="str">
            <v>Base</v>
          </cell>
          <cell r="E9" t="str">
            <v>Los Angeles CA</v>
          </cell>
          <cell r="F9">
            <v>2</v>
          </cell>
          <cell r="S9">
            <v>67024.48000000001</v>
          </cell>
        </row>
        <row r="10">
          <cell r="C10" t="str">
            <v>Sudáfrica</v>
          </cell>
          <cell r="D10" t="str">
            <v>Base</v>
          </cell>
          <cell r="E10" t="str">
            <v>Merida</v>
          </cell>
          <cell r="F10">
            <v>4</v>
          </cell>
          <cell r="S10">
            <v>139934.08000000002</v>
          </cell>
        </row>
        <row r="11">
          <cell r="C11" t="str">
            <v>Sudáfrica</v>
          </cell>
          <cell r="D11" t="str">
            <v>Base</v>
          </cell>
          <cell r="E11" t="str">
            <v>Metepec</v>
          </cell>
          <cell r="F11">
            <v>2</v>
          </cell>
          <cell r="S11">
            <v>129691.44</v>
          </cell>
        </row>
        <row r="12">
          <cell r="C12" t="str">
            <v>Sudáfrica</v>
          </cell>
          <cell r="D12" t="str">
            <v>Base</v>
          </cell>
          <cell r="E12" t="str">
            <v>Monterrey</v>
          </cell>
          <cell r="F12">
            <v>4</v>
          </cell>
          <cell r="S12">
            <v>151184.79999999999</v>
          </cell>
        </row>
        <row r="13">
          <cell r="C13" t="str">
            <v>Sudáfrica</v>
          </cell>
          <cell r="D13" t="str">
            <v>Base</v>
          </cell>
          <cell r="E13" t="str">
            <v>Puebla</v>
          </cell>
          <cell r="F13">
            <v>1</v>
          </cell>
          <cell r="S13">
            <v>65145.72</v>
          </cell>
        </row>
        <row r="14">
          <cell r="C14" t="str">
            <v>Sudáfrica</v>
          </cell>
          <cell r="D14" t="str">
            <v>Base</v>
          </cell>
          <cell r="E14" t="str">
            <v>Tijuana</v>
          </cell>
          <cell r="F14">
            <v>4</v>
          </cell>
          <cell r="S14">
            <v>135610.88</v>
          </cell>
        </row>
        <row r="15">
          <cell r="C15" t="str">
            <v>Sudáfrica</v>
          </cell>
          <cell r="D15" t="str">
            <v>Base</v>
          </cell>
          <cell r="E15" t="str">
            <v>Villahermosa</v>
          </cell>
          <cell r="F15">
            <v>2</v>
          </cell>
          <cell r="S15">
            <v>141970.32</v>
          </cell>
        </row>
        <row r="16">
          <cell r="C16" t="str">
            <v>Sudáfrica</v>
          </cell>
          <cell r="D16" t="str">
            <v>Base</v>
          </cell>
          <cell r="E16" t="str">
            <v>Zamora</v>
          </cell>
          <cell r="F16">
            <v>2</v>
          </cell>
          <cell r="S16">
            <v>73147.679999999993</v>
          </cell>
        </row>
        <row r="17">
          <cell r="C17" t="str">
            <v>Uzbekistán</v>
          </cell>
          <cell r="D17" t="str">
            <v>Base</v>
          </cell>
          <cell r="E17" t="str">
            <v>Apizaco Tlaxcala</v>
          </cell>
          <cell r="F17">
            <v>2</v>
          </cell>
          <cell r="S17">
            <v>77148.08</v>
          </cell>
        </row>
        <row r="18">
          <cell r="C18" t="str">
            <v>Uzbekistán</v>
          </cell>
          <cell r="D18" t="str">
            <v>Base</v>
          </cell>
          <cell r="E18" t="str">
            <v>Celaya</v>
          </cell>
          <cell r="F18">
            <v>2</v>
          </cell>
          <cell r="S18">
            <v>95553.68</v>
          </cell>
        </row>
        <row r="19">
          <cell r="C19" t="str">
            <v>Uzbekistán</v>
          </cell>
          <cell r="D19" t="str">
            <v>Base</v>
          </cell>
          <cell r="E19" t="str">
            <v>Chiapas</v>
          </cell>
          <cell r="F19">
            <v>2</v>
          </cell>
          <cell r="S19">
            <v>91521.919999999998</v>
          </cell>
        </row>
        <row r="20">
          <cell r="C20" t="str">
            <v>Uzbekistán</v>
          </cell>
          <cell r="D20" t="str">
            <v>Base</v>
          </cell>
          <cell r="E20" t="str">
            <v>Ciudad de México</v>
          </cell>
          <cell r="F20">
            <v>16</v>
          </cell>
          <cell r="S20">
            <v>604384.64</v>
          </cell>
        </row>
        <row r="21">
          <cell r="C21" t="str">
            <v>Uzbekistán</v>
          </cell>
          <cell r="D21" t="str">
            <v>Base</v>
          </cell>
          <cell r="E21" t="str">
            <v>Ciudad de México</v>
          </cell>
          <cell r="F21">
            <v>6</v>
          </cell>
          <cell r="S21">
            <v>742145.76</v>
          </cell>
        </row>
        <row r="22">
          <cell r="C22" t="str">
            <v>Uzbekistán</v>
          </cell>
          <cell r="D22" t="str">
            <v>Base</v>
          </cell>
          <cell r="E22" t="str">
            <v>Guadalajara</v>
          </cell>
          <cell r="F22">
            <v>4</v>
          </cell>
          <cell r="S22">
            <v>183042.24</v>
          </cell>
        </row>
        <row r="23">
          <cell r="C23" t="str">
            <v>Uzbekistán</v>
          </cell>
          <cell r="D23" t="str">
            <v>Base</v>
          </cell>
          <cell r="E23" t="str">
            <v>Los Angeles CA</v>
          </cell>
          <cell r="F23">
            <v>2</v>
          </cell>
          <cell r="S23">
            <v>69204.08</v>
          </cell>
        </row>
        <row r="24">
          <cell r="C24" t="str">
            <v>Uzbekistán</v>
          </cell>
          <cell r="D24" t="str">
            <v>Base</v>
          </cell>
          <cell r="E24" t="str">
            <v>Merida</v>
          </cell>
          <cell r="F24">
            <v>4</v>
          </cell>
          <cell r="S24">
            <v>178400.8</v>
          </cell>
        </row>
        <row r="25">
          <cell r="C25" t="str">
            <v>Uzbekistán</v>
          </cell>
          <cell r="D25" t="str">
            <v>Base</v>
          </cell>
          <cell r="E25" t="str">
            <v>Metepec</v>
          </cell>
          <cell r="F25">
            <v>2</v>
          </cell>
          <cell r="S25">
            <v>76948.08</v>
          </cell>
        </row>
        <row r="26">
          <cell r="C26" t="str">
            <v>Uzbekistán</v>
          </cell>
          <cell r="D26" t="str">
            <v>Base</v>
          </cell>
          <cell r="E26" t="str">
            <v>Monterrey</v>
          </cell>
          <cell r="F26">
            <v>4</v>
          </cell>
          <cell r="S26">
            <v>181431.03999999998</v>
          </cell>
        </row>
        <row r="27">
          <cell r="C27" t="str">
            <v>Uzbekistán</v>
          </cell>
          <cell r="D27" t="str">
            <v>Base</v>
          </cell>
          <cell r="E27" t="str">
            <v>Puebla</v>
          </cell>
          <cell r="F27">
            <v>1</v>
          </cell>
          <cell r="S27">
            <v>38774.04</v>
          </cell>
        </row>
        <row r="28">
          <cell r="C28" t="str">
            <v>Uzbekistán</v>
          </cell>
          <cell r="D28" t="str">
            <v>Base</v>
          </cell>
          <cell r="E28" t="str">
            <v>Tijuana</v>
          </cell>
          <cell r="F28">
            <v>4</v>
          </cell>
          <cell r="S28">
            <v>176956.16</v>
          </cell>
        </row>
        <row r="29">
          <cell r="C29" t="str">
            <v>Uzbekistán</v>
          </cell>
          <cell r="D29" t="str">
            <v>Base</v>
          </cell>
          <cell r="E29" t="str">
            <v>Villahermosa</v>
          </cell>
          <cell r="F29">
            <v>2</v>
          </cell>
          <cell r="S29">
            <v>91029.51999999999</v>
          </cell>
        </row>
        <row r="30">
          <cell r="C30" t="str">
            <v>Uzbekistán</v>
          </cell>
          <cell r="D30" t="str">
            <v>Base</v>
          </cell>
          <cell r="E30" t="str">
            <v>Zamora</v>
          </cell>
          <cell r="F30">
            <v>2</v>
          </cell>
          <cell r="S30">
            <v>98421.119999999995</v>
          </cell>
        </row>
        <row r="31">
          <cell r="C31" t="str">
            <v>Indonesia / Bali</v>
          </cell>
          <cell r="D31" t="str">
            <v>Base</v>
          </cell>
          <cell r="E31" t="str">
            <v>Apizaco Tlaxcala</v>
          </cell>
          <cell r="F31">
            <v>2</v>
          </cell>
          <cell r="S31">
            <v>123767.44</v>
          </cell>
        </row>
        <row r="32">
          <cell r="C32" t="str">
            <v>Indonesia / Bali</v>
          </cell>
          <cell r="D32" t="str">
            <v>Base</v>
          </cell>
          <cell r="E32" t="str">
            <v>Celaya</v>
          </cell>
          <cell r="F32">
            <v>2</v>
          </cell>
          <cell r="S32">
            <v>136709.03999999998</v>
          </cell>
        </row>
        <row r="33">
          <cell r="C33" t="str">
            <v>Indonesia / Bali</v>
          </cell>
          <cell r="D33" t="str">
            <v>Base</v>
          </cell>
          <cell r="E33" t="str">
            <v>Chiapas</v>
          </cell>
          <cell r="F33">
            <v>2</v>
          </cell>
          <cell r="S33">
            <v>136252.79999999999</v>
          </cell>
        </row>
        <row r="34">
          <cell r="C34" t="str">
            <v>Indonesia / Bali</v>
          </cell>
          <cell r="D34" t="str">
            <v>Base</v>
          </cell>
          <cell r="E34" t="str">
            <v>Ciudad de México</v>
          </cell>
          <cell r="F34">
            <v>16</v>
          </cell>
          <cell r="S34">
            <v>977339.52</v>
          </cell>
        </row>
        <row r="35">
          <cell r="C35" t="str">
            <v>Indonesia / Bali</v>
          </cell>
          <cell r="D35" t="str">
            <v>Base</v>
          </cell>
          <cell r="E35" t="str">
            <v>Ciudad de México</v>
          </cell>
          <cell r="F35">
            <v>6</v>
          </cell>
          <cell r="S35">
            <v>1159661.76</v>
          </cell>
        </row>
        <row r="36">
          <cell r="C36" t="str">
            <v>Indonesia / Bali</v>
          </cell>
          <cell r="D36" t="str">
            <v>Base</v>
          </cell>
          <cell r="E36" t="str">
            <v>Guadalajara</v>
          </cell>
          <cell r="F36">
            <v>4</v>
          </cell>
          <cell r="S36">
            <v>264715.04000000004</v>
          </cell>
        </row>
        <row r="37">
          <cell r="C37" t="str">
            <v>Indonesia / Bali</v>
          </cell>
          <cell r="D37" t="str">
            <v>Base</v>
          </cell>
          <cell r="E37" t="str">
            <v>Los Angeles CA</v>
          </cell>
          <cell r="F37">
            <v>2</v>
          </cell>
          <cell r="S37">
            <v>140182</v>
          </cell>
        </row>
        <row r="38">
          <cell r="C38" t="str">
            <v>Indonesia / Bali</v>
          </cell>
          <cell r="D38" t="str">
            <v>Base</v>
          </cell>
          <cell r="E38" t="str">
            <v>Merida</v>
          </cell>
          <cell r="F38">
            <v>4</v>
          </cell>
          <cell r="S38">
            <v>264188.48</v>
          </cell>
        </row>
        <row r="39">
          <cell r="C39" t="str">
            <v>Indonesia / Bali</v>
          </cell>
          <cell r="D39" t="str">
            <v>Base</v>
          </cell>
          <cell r="E39" t="str">
            <v>Metepec</v>
          </cell>
          <cell r="F39">
            <v>2</v>
          </cell>
          <cell r="S39">
            <v>123567.44</v>
          </cell>
        </row>
        <row r="40">
          <cell r="C40" t="str">
            <v>Indonesia / Bali</v>
          </cell>
          <cell r="D40" t="str">
            <v>Base</v>
          </cell>
          <cell r="E40" t="str">
            <v>Monterrey</v>
          </cell>
          <cell r="F40">
            <v>4</v>
          </cell>
          <cell r="S40">
            <v>260464.48</v>
          </cell>
        </row>
        <row r="41">
          <cell r="C41" t="str">
            <v>Indonesia / Bali</v>
          </cell>
          <cell r="D41" t="str">
            <v>Base</v>
          </cell>
          <cell r="E41" t="str">
            <v>Puebla</v>
          </cell>
          <cell r="F41">
            <v>1</v>
          </cell>
          <cell r="S41">
            <v>62083.72</v>
          </cell>
        </row>
        <row r="42">
          <cell r="C42" t="str">
            <v>Indonesia / Bali</v>
          </cell>
          <cell r="D42" t="str">
            <v>Base</v>
          </cell>
          <cell r="E42" t="str">
            <v>Tijuana</v>
          </cell>
          <cell r="F42">
            <v>4</v>
          </cell>
          <cell r="S42">
            <v>265355.36</v>
          </cell>
        </row>
        <row r="43">
          <cell r="C43" t="str">
            <v>Indonesia / Bali</v>
          </cell>
          <cell r="D43" t="str">
            <v>Base</v>
          </cell>
          <cell r="E43" t="str">
            <v>Villahermosa</v>
          </cell>
          <cell r="F43">
            <v>2</v>
          </cell>
          <cell r="S43">
            <v>132944.08000000002</v>
          </cell>
        </row>
        <row r="44">
          <cell r="C44" t="str">
            <v>Indonesia / Bali</v>
          </cell>
          <cell r="D44" t="str">
            <v>Base</v>
          </cell>
          <cell r="E44" t="str">
            <v>Zamora</v>
          </cell>
          <cell r="F44">
            <v>2</v>
          </cell>
          <cell r="S44">
            <v>134757.52000000002</v>
          </cell>
        </row>
        <row r="45">
          <cell r="C45" t="str">
            <v>Praga</v>
          </cell>
          <cell r="D45" t="str">
            <v>Economy</v>
          </cell>
          <cell r="E45" t="str">
            <v>CANCUN</v>
          </cell>
          <cell r="F45">
            <v>2</v>
          </cell>
          <cell r="S45">
            <v>55500</v>
          </cell>
        </row>
        <row r="46">
          <cell r="C46" t="str">
            <v>Praga</v>
          </cell>
          <cell r="D46" t="str">
            <v>Economy</v>
          </cell>
          <cell r="E46" t="str">
            <v>CIUDAD DE MEXICO</v>
          </cell>
          <cell r="F46">
            <v>10</v>
          </cell>
          <cell r="S46">
            <v>313340</v>
          </cell>
        </row>
        <row r="47">
          <cell r="C47" t="str">
            <v>Praga</v>
          </cell>
          <cell r="D47" t="str">
            <v>Economy</v>
          </cell>
          <cell r="E47" t="str">
            <v>CIUDAD JUAREZ</v>
          </cell>
          <cell r="F47">
            <v>2</v>
          </cell>
          <cell r="S47">
            <v>66286</v>
          </cell>
        </row>
        <row r="48">
          <cell r="C48" t="str">
            <v>Praga</v>
          </cell>
          <cell r="D48" t="str">
            <v>Economy</v>
          </cell>
          <cell r="E48" t="str">
            <v>CUARNAVACA</v>
          </cell>
          <cell r="F48">
            <v>2</v>
          </cell>
          <cell r="S48">
            <v>64668</v>
          </cell>
        </row>
        <row r="49">
          <cell r="C49" t="str">
            <v>Praga</v>
          </cell>
          <cell r="D49" t="str">
            <v>Economy</v>
          </cell>
          <cell r="E49" t="str">
            <v>GUANAJUATO</v>
          </cell>
          <cell r="F49">
            <v>4</v>
          </cell>
          <cell r="S49">
            <v>125824</v>
          </cell>
        </row>
        <row r="50">
          <cell r="C50" t="str">
            <v>Praga</v>
          </cell>
          <cell r="D50" t="str">
            <v>Economy</v>
          </cell>
          <cell r="E50" t="str">
            <v>MONTERREY</v>
          </cell>
          <cell r="F50">
            <v>4</v>
          </cell>
          <cell r="S50">
            <v>145508.96000000002</v>
          </cell>
        </row>
        <row r="51">
          <cell r="C51" t="str">
            <v>Praga</v>
          </cell>
          <cell r="D51" t="str">
            <v>Economy</v>
          </cell>
          <cell r="E51" t="str">
            <v>PUERTO VALLARTA</v>
          </cell>
          <cell r="F51">
            <v>2</v>
          </cell>
          <cell r="S51">
            <v>72580.160000000003</v>
          </cell>
        </row>
        <row r="52">
          <cell r="C52" t="str">
            <v>Praga</v>
          </cell>
          <cell r="D52" t="str">
            <v>Economy</v>
          </cell>
          <cell r="E52" t="str">
            <v>SALTILLO</v>
          </cell>
          <cell r="F52">
            <v>2</v>
          </cell>
          <cell r="S52">
            <v>72754.48000000001</v>
          </cell>
        </row>
        <row r="53">
          <cell r="C53" t="str">
            <v>Praga</v>
          </cell>
          <cell r="D53" t="str">
            <v>Economy</v>
          </cell>
          <cell r="E53" t="str">
            <v>SAN LUIS POTOSI</v>
          </cell>
          <cell r="F53">
            <v>2</v>
          </cell>
          <cell r="S53">
            <v>71328</v>
          </cell>
        </row>
        <row r="54">
          <cell r="C54" t="str">
            <v>Praga</v>
          </cell>
          <cell r="D54" t="str">
            <v>Economy</v>
          </cell>
          <cell r="E54" t="str">
            <v>TIJUANA</v>
          </cell>
          <cell r="F54">
            <v>2</v>
          </cell>
          <cell r="S54">
            <v>72110</v>
          </cell>
        </row>
        <row r="55">
          <cell r="C55" t="str">
            <v>Praga</v>
          </cell>
          <cell r="D55" t="str">
            <v>Economy</v>
          </cell>
          <cell r="E55" t="str">
            <v>TUXTLA GUTIERREZ</v>
          </cell>
          <cell r="F55">
            <v>1</v>
          </cell>
          <cell r="S55">
            <v>38179</v>
          </cell>
        </row>
        <row r="56">
          <cell r="C56" t="str">
            <v>Praga</v>
          </cell>
          <cell r="D56" t="str">
            <v>Business</v>
          </cell>
          <cell r="E56" t="str">
            <v>CANCUN</v>
          </cell>
          <cell r="F56">
            <v>2</v>
          </cell>
          <cell r="S56">
            <v>121410.7</v>
          </cell>
        </row>
        <row r="57">
          <cell r="C57" t="str">
            <v>Praga</v>
          </cell>
          <cell r="D57" t="str">
            <v>Business</v>
          </cell>
          <cell r="E57" t="str">
            <v>CIUDAD DE MEXICO</v>
          </cell>
          <cell r="F57">
            <v>10</v>
          </cell>
          <cell r="S57">
            <v>1232103.5</v>
          </cell>
        </row>
        <row r="58">
          <cell r="C58" t="str">
            <v>Praga</v>
          </cell>
          <cell r="D58" t="str">
            <v>Business</v>
          </cell>
          <cell r="E58" t="str">
            <v>CIUDAD JUAREZ</v>
          </cell>
          <cell r="F58">
            <v>2</v>
          </cell>
          <cell r="S58">
            <v>281518.42000000004</v>
          </cell>
        </row>
        <row r="59">
          <cell r="C59" t="str">
            <v>Praga</v>
          </cell>
          <cell r="D59" t="str">
            <v>Business</v>
          </cell>
          <cell r="E59" t="str">
            <v>CUARNAVACA</v>
          </cell>
          <cell r="F59">
            <v>2</v>
          </cell>
          <cell r="S59">
            <v>248510.7</v>
          </cell>
        </row>
        <row r="60">
          <cell r="C60" t="str">
            <v>Praga</v>
          </cell>
          <cell r="D60" t="str">
            <v>Business</v>
          </cell>
          <cell r="E60" t="str">
            <v>GUANAJUATO</v>
          </cell>
          <cell r="F60">
            <v>4</v>
          </cell>
          <cell r="S60">
            <v>598207.24</v>
          </cell>
        </row>
        <row r="61">
          <cell r="C61" t="str">
            <v>Praga</v>
          </cell>
          <cell r="D61" t="str">
            <v>Business</v>
          </cell>
          <cell r="E61" t="str">
            <v>MONTERREY</v>
          </cell>
          <cell r="F61">
            <v>4</v>
          </cell>
          <cell r="S61">
            <v>733730.6</v>
          </cell>
        </row>
        <row r="62">
          <cell r="C62" t="str">
            <v>Praga</v>
          </cell>
          <cell r="D62" t="str">
            <v>Business</v>
          </cell>
          <cell r="E62" t="str">
            <v>PUERTO VALLARTA</v>
          </cell>
          <cell r="F62">
            <v>2</v>
          </cell>
          <cell r="S62">
            <v>379706.26</v>
          </cell>
        </row>
        <row r="63">
          <cell r="C63" t="str">
            <v>Praga</v>
          </cell>
          <cell r="D63" t="str">
            <v>Business</v>
          </cell>
          <cell r="E63" t="str">
            <v>SALTILLO</v>
          </cell>
          <cell r="F63">
            <v>2</v>
          </cell>
          <cell r="S63">
            <v>366865.3</v>
          </cell>
        </row>
        <row r="64">
          <cell r="C64" t="str">
            <v>Praga</v>
          </cell>
          <cell r="D64" t="str">
            <v>Business</v>
          </cell>
          <cell r="E64" t="str">
            <v>SAN LUIS POTOSI</v>
          </cell>
          <cell r="F64">
            <v>2</v>
          </cell>
          <cell r="S64">
            <v>319648.38</v>
          </cell>
        </row>
        <row r="65">
          <cell r="C65" t="str">
            <v>Praga</v>
          </cell>
          <cell r="D65" t="str">
            <v>Business</v>
          </cell>
          <cell r="E65" t="str">
            <v>TIJUANA</v>
          </cell>
          <cell r="F65">
            <v>2</v>
          </cell>
          <cell r="S65">
            <v>367420.24</v>
          </cell>
        </row>
        <row r="66">
          <cell r="C66" t="str">
            <v>Praga</v>
          </cell>
          <cell r="D66" t="str">
            <v>Business</v>
          </cell>
          <cell r="E66" t="str">
            <v>TUXTLA GUTIERREZ</v>
          </cell>
          <cell r="F66">
            <v>1</v>
          </cell>
          <cell r="S66">
            <v>208541.25</v>
          </cell>
        </row>
        <row r="67">
          <cell r="C67" t="str">
            <v>Malta</v>
          </cell>
          <cell r="D67" t="str">
            <v>Economy</v>
          </cell>
          <cell r="E67" t="str">
            <v>CANCUN</v>
          </cell>
          <cell r="F67">
            <v>2</v>
          </cell>
          <cell r="S67">
            <v>62428</v>
          </cell>
        </row>
        <row r="68">
          <cell r="C68" t="str">
            <v>Malta</v>
          </cell>
          <cell r="D68" t="str">
            <v>Economy</v>
          </cell>
          <cell r="E68" t="str">
            <v>CIUDAD DE MEXICO</v>
          </cell>
          <cell r="F68">
            <v>10</v>
          </cell>
          <cell r="S68">
            <v>224200</v>
          </cell>
        </row>
        <row r="69">
          <cell r="C69" t="str">
            <v>Malta</v>
          </cell>
          <cell r="D69" t="str">
            <v>Economy</v>
          </cell>
          <cell r="E69" t="str">
            <v>CIUDAD JUAREZ</v>
          </cell>
          <cell r="F69">
            <v>2</v>
          </cell>
          <cell r="S69">
            <v>62760</v>
          </cell>
        </row>
        <row r="70">
          <cell r="C70" t="str">
            <v>Malta</v>
          </cell>
          <cell r="D70" t="str">
            <v>Economy</v>
          </cell>
          <cell r="E70" t="str">
            <v>CUARNAVACA</v>
          </cell>
          <cell r="F70">
            <v>2</v>
          </cell>
          <cell r="S70">
            <v>62014</v>
          </cell>
        </row>
        <row r="71">
          <cell r="C71" t="str">
            <v>Malta</v>
          </cell>
          <cell r="D71" t="str">
            <v>Economy</v>
          </cell>
          <cell r="E71" t="str">
            <v>GUANAJUATO</v>
          </cell>
          <cell r="F71">
            <v>4</v>
          </cell>
          <cell r="S71">
            <v>129608</v>
          </cell>
        </row>
        <row r="72">
          <cell r="C72" t="str">
            <v>Malta</v>
          </cell>
          <cell r="D72" t="str">
            <v>Economy</v>
          </cell>
          <cell r="E72" t="str">
            <v>MONTERREY</v>
          </cell>
          <cell r="F72">
            <v>4</v>
          </cell>
          <cell r="S72">
            <v>125396.95999999999</v>
          </cell>
        </row>
        <row r="73">
          <cell r="C73" t="str">
            <v>Malta</v>
          </cell>
          <cell r="D73" t="str">
            <v>Economy</v>
          </cell>
          <cell r="E73" t="str">
            <v>PUERTO VALLARTA</v>
          </cell>
          <cell r="F73">
            <v>2</v>
          </cell>
          <cell r="S73">
            <v>63452.160000000003</v>
          </cell>
        </row>
        <row r="74">
          <cell r="C74" t="str">
            <v>Malta</v>
          </cell>
          <cell r="D74" t="str">
            <v>Economy</v>
          </cell>
          <cell r="E74" t="str">
            <v>SALTILLO</v>
          </cell>
          <cell r="F74">
            <v>2</v>
          </cell>
          <cell r="S74">
            <v>61496.4</v>
          </cell>
        </row>
        <row r="75">
          <cell r="C75" t="str">
            <v>Malta</v>
          </cell>
          <cell r="D75" t="str">
            <v>Economy</v>
          </cell>
          <cell r="E75" t="str">
            <v>SAN LUIS POTOSI</v>
          </cell>
          <cell r="F75">
            <v>2</v>
          </cell>
          <cell r="S75">
            <v>60922</v>
          </cell>
        </row>
        <row r="76">
          <cell r="C76" t="str">
            <v>Malta</v>
          </cell>
          <cell r="D76" t="str">
            <v>Economy</v>
          </cell>
          <cell r="E76" t="str">
            <v>TIJUANA</v>
          </cell>
          <cell r="F76">
            <v>2</v>
          </cell>
          <cell r="S76">
            <v>64416</v>
          </cell>
        </row>
        <row r="77">
          <cell r="C77" t="str">
            <v>Malta</v>
          </cell>
          <cell r="D77" t="str">
            <v>Economy</v>
          </cell>
          <cell r="E77" t="str">
            <v>TUXTLA GUTIERREZ</v>
          </cell>
          <cell r="F77">
            <v>1</v>
          </cell>
          <cell r="S77">
            <v>32752</v>
          </cell>
        </row>
        <row r="78">
          <cell r="C78" t="str">
            <v>Malta</v>
          </cell>
          <cell r="D78" t="str">
            <v>Business</v>
          </cell>
          <cell r="E78" t="str">
            <v>CANCUN</v>
          </cell>
          <cell r="F78">
            <v>2</v>
          </cell>
          <cell r="S78">
            <v>126536</v>
          </cell>
        </row>
        <row r="79">
          <cell r="C79" t="str">
            <v>Malta</v>
          </cell>
          <cell r="D79" t="str">
            <v>Business</v>
          </cell>
          <cell r="E79" t="str">
            <v>CIUDAD DE MEXICO</v>
          </cell>
          <cell r="F79">
            <v>10</v>
          </cell>
          <cell r="S79">
            <v>595100</v>
          </cell>
        </row>
        <row r="80">
          <cell r="C80" t="str">
            <v>Malta</v>
          </cell>
          <cell r="D80" t="str">
            <v>Business</v>
          </cell>
          <cell r="E80" t="str">
            <v>CIUDAD JUAREZ</v>
          </cell>
          <cell r="F80">
            <v>2</v>
          </cell>
          <cell r="S80">
            <v>130496</v>
          </cell>
        </row>
        <row r="81">
          <cell r="C81" t="str">
            <v>Malta</v>
          </cell>
          <cell r="D81" t="str">
            <v>Business</v>
          </cell>
          <cell r="E81" t="str">
            <v>CUARNAVACA</v>
          </cell>
          <cell r="F81">
            <v>2</v>
          </cell>
          <cell r="S81">
            <v>123536</v>
          </cell>
        </row>
        <row r="82">
          <cell r="C82" t="str">
            <v>Malta</v>
          </cell>
          <cell r="D82" t="str">
            <v>Business</v>
          </cell>
          <cell r="E82" t="str">
            <v>GUANAJUATO</v>
          </cell>
          <cell r="F82">
            <v>4</v>
          </cell>
          <cell r="S82">
            <v>257840</v>
          </cell>
        </row>
        <row r="83">
          <cell r="C83" t="str">
            <v>Malta</v>
          </cell>
          <cell r="D83" t="str">
            <v>Business</v>
          </cell>
          <cell r="E83" t="str">
            <v>MONTERREY</v>
          </cell>
          <cell r="F83">
            <v>4</v>
          </cell>
          <cell r="S83">
            <v>257640</v>
          </cell>
        </row>
        <row r="84">
          <cell r="C84" t="str">
            <v>Malta</v>
          </cell>
          <cell r="D84" t="str">
            <v>Business</v>
          </cell>
          <cell r="E84" t="str">
            <v>PUERTO VALLARTA</v>
          </cell>
          <cell r="F84">
            <v>2</v>
          </cell>
          <cell r="S84">
            <v>131450</v>
          </cell>
        </row>
        <row r="85">
          <cell r="C85" t="str">
            <v>Malta</v>
          </cell>
          <cell r="D85" t="str">
            <v>Business</v>
          </cell>
          <cell r="E85" t="str">
            <v>SALTILLO</v>
          </cell>
          <cell r="F85">
            <v>2</v>
          </cell>
          <cell r="S85">
            <v>128820</v>
          </cell>
        </row>
        <row r="86">
          <cell r="C86" t="str">
            <v>Malta</v>
          </cell>
          <cell r="D86" t="str">
            <v>Business</v>
          </cell>
          <cell r="E86" t="str">
            <v>SAN LUIS POTOSI</v>
          </cell>
          <cell r="F86">
            <v>2</v>
          </cell>
          <cell r="S86">
            <v>130608</v>
          </cell>
        </row>
        <row r="87">
          <cell r="C87" t="str">
            <v>Malta</v>
          </cell>
          <cell r="D87" t="str">
            <v>Business</v>
          </cell>
          <cell r="E87" t="str">
            <v>TIJUANA</v>
          </cell>
          <cell r="F87">
            <v>2</v>
          </cell>
          <cell r="S87">
            <v>129966</v>
          </cell>
        </row>
        <row r="88">
          <cell r="C88" t="str">
            <v>Malta</v>
          </cell>
          <cell r="D88" t="str">
            <v>Business</v>
          </cell>
          <cell r="E88" t="str">
            <v>TUXTLA GUTIERREZ</v>
          </cell>
          <cell r="F88">
            <v>1</v>
          </cell>
          <cell r="S88">
            <v>66284</v>
          </cell>
        </row>
        <row r="89">
          <cell r="C89" t="str">
            <v>Florencia</v>
          </cell>
          <cell r="D89" t="str">
            <v>Economy</v>
          </cell>
          <cell r="E89" t="str">
            <v>CANCUN</v>
          </cell>
          <cell r="F89">
            <v>2</v>
          </cell>
          <cell r="S89">
            <v>75044.58</v>
          </cell>
        </row>
        <row r="90">
          <cell r="C90" t="str">
            <v>Florencia</v>
          </cell>
          <cell r="D90" t="str">
            <v>Economy</v>
          </cell>
          <cell r="E90" t="str">
            <v>CIUDAD DE MEXICO</v>
          </cell>
          <cell r="F90">
            <v>10</v>
          </cell>
          <cell r="S90">
            <v>260600</v>
          </cell>
        </row>
        <row r="91">
          <cell r="C91" t="str">
            <v>Florencia</v>
          </cell>
          <cell r="D91" t="str">
            <v>Economy</v>
          </cell>
          <cell r="E91" t="str">
            <v>CIUDAD JUAREZ</v>
          </cell>
          <cell r="F91">
            <v>2</v>
          </cell>
          <cell r="S91">
            <v>89749.82</v>
          </cell>
        </row>
        <row r="92">
          <cell r="C92" t="str">
            <v>Florencia</v>
          </cell>
          <cell r="D92" t="str">
            <v>Economy</v>
          </cell>
          <cell r="E92" t="str">
            <v>CUARNAVACA</v>
          </cell>
          <cell r="F92">
            <v>2</v>
          </cell>
          <cell r="S92">
            <v>53314.84</v>
          </cell>
        </row>
        <row r="93">
          <cell r="C93" t="str">
            <v>Florencia</v>
          </cell>
          <cell r="D93" t="str">
            <v>Economy</v>
          </cell>
          <cell r="E93" t="str">
            <v>GUANAJUATO</v>
          </cell>
          <cell r="F93">
            <v>4</v>
          </cell>
          <cell r="S93">
            <v>118421.48000000001</v>
          </cell>
        </row>
        <row r="94">
          <cell r="C94" t="str">
            <v>Florencia</v>
          </cell>
          <cell r="D94" t="str">
            <v>Economy</v>
          </cell>
          <cell r="E94" t="str">
            <v>MONTERREY</v>
          </cell>
          <cell r="F94">
            <v>4</v>
          </cell>
          <cell r="S94">
            <v>136688</v>
          </cell>
        </row>
        <row r="95">
          <cell r="C95" t="str">
            <v>Florencia</v>
          </cell>
          <cell r="D95" t="str">
            <v>Economy</v>
          </cell>
          <cell r="E95" t="str">
            <v>PUERTO VALLARTA</v>
          </cell>
          <cell r="F95">
            <v>2</v>
          </cell>
          <cell r="S95">
            <v>75002.78</v>
          </cell>
        </row>
        <row r="96">
          <cell r="C96" t="str">
            <v>Florencia</v>
          </cell>
          <cell r="D96" t="str">
            <v>Economy</v>
          </cell>
          <cell r="E96" t="str">
            <v>SALTILLO</v>
          </cell>
          <cell r="F96">
            <v>2</v>
          </cell>
          <cell r="S96">
            <v>68344</v>
          </cell>
        </row>
        <row r="97">
          <cell r="C97" t="str">
            <v>Florencia</v>
          </cell>
          <cell r="D97" t="str">
            <v>Economy</v>
          </cell>
          <cell r="E97" t="str">
            <v>SAN LUIS POTOSI</v>
          </cell>
          <cell r="F97">
            <v>2</v>
          </cell>
          <cell r="S97">
            <v>64795.22</v>
          </cell>
        </row>
        <row r="98">
          <cell r="C98" t="str">
            <v>Florencia</v>
          </cell>
          <cell r="D98" t="str">
            <v>Economy</v>
          </cell>
          <cell r="E98" t="str">
            <v>TIJUANA</v>
          </cell>
          <cell r="F98">
            <v>2</v>
          </cell>
          <cell r="S98">
            <v>79508.820000000007</v>
          </cell>
        </row>
        <row r="99">
          <cell r="C99" t="str">
            <v>Florencia</v>
          </cell>
          <cell r="D99" t="str">
            <v>Economy</v>
          </cell>
          <cell r="E99" t="str">
            <v>TUXTLA GUTIERREZ</v>
          </cell>
          <cell r="F99">
            <v>1</v>
          </cell>
          <cell r="S99">
            <v>43934.41</v>
          </cell>
        </row>
        <row r="100">
          <cell r="C100" t="str">
            <v>Florencia</v>
          </cell>
          <cell r="D100" t="str">
            <v>Business</v>
          </cell>
          <cell r="E100" t="str">
            <v>CANCUN</v>
          </cell>
          <cell r="F100">
            <v>2</v>
          </cell>
          <cell r="S100">
            <v>85210</v>
          </cell>
        </row>
        <row r="101">
          <cell r="C101" t="str">
            <v>Florencia</v>
          </cell>
          <cell r="D101" t="str">
            <v>Business</v>
          </cell>
          <cell r="E101" t="str">
            <v>CIUDAD DE MEXICO</v>
          </cell>
          <cell r="F101">
            <v>10</v>
          </cell>
          <cell r="S101">
            <v>465500</v>
          </cell>
        </row>
        <row r="102">
          <cell r="C102" t="str">
            <v>Florencia</v>
          </cell>
          <cell r="D102" t="str">
            <v>Business</v>
          </cell>
          <cell r="E102" t="str">
            <v>CIUDAD JUAREZ</v>
          </cell>
          <cell r="F102">
            <v>2</v>
          </cell>
          <cell r="S102">
            <v>100042</v>
          </cell>
        </row>
        <row r="103">
          <cell r="C103" t="str">
            <v>Florencia</v>
          </cell>
          <cell r="D103" t="str">
            <v>Business</v>
          </cell>
          <cell r="E103" t="str">
            <v>CUARNAVACA</v>
          </cell>
          <cell r="F103">
            <v>2</v>
          </cell>
          <cell r="S103">
            <v>62114.84</v>
          </cell>
        </row>
        <row r="104">
          <cell r="C104" t="str">
            <v>Florencia</v>
          </cell>
          <cell r="D104" t="str">
            <v>Business</v>
          </cell>
          <cell r="E104" t="str">
            <v>GUANAJUATO</v>
          </cell>
          <cell r="F104">
            <v>4</v>
          </cell>
          <cell r="S104">
            <v>139265.47999999998</v>
          </cell>
        </row>
        <row r="105">
          <cell r="C105" t="str">
            <v>Florencia</v>
          </cell>
          <cell r="D105" t="str">
            <v>Business</v>
          </cell>
          <cell r="E105" t="str">
            <v>MONTERREY</v>
          </cell>
          <cell r="F105">
            <v>4</v>
          </cell>
          <cell r="S105">
            <v>136688</v>
          </cell>
        </row>
        <row r="106">
          <cell r="C106" t="str">
            <v>Florencia</v>
          </cell>
          <cell r="D106" t="str">
            <v>Business</v>
          </cell>
          <cell r="E106" t="str">
            <v>PUERTO VALLARTA</v>
          </cell>
          <cell r="F106">
            <v>2</v>
          </cell>
          <cell r="S106">
            <v>87256</v>
          </cell>
        </row>
        <row r="107">
          <cell r="C107" t="str">
            <v>Florencia</v>
          </cell>
          <cell r="D107" t="str">
            <v>Business</v>
          </cell>
          <cell r="E107" t="str">
            <v>SALTILLO</v>
          </cell>
          <cell r="F107">
            <v>2</v>
          </cell>
          <cell r="S107">
            <v>76730</v>
          </cell>
        </row>
        <row r="108">
          <cell r="C108" t="str">
            <v>Florencia</v>
          </cell>
          <cell r="D108" t="str">
            <v>Business</v>
          </cell>
          <cell r="E108" t="str">
            <v>SAN LUIS POTOSI</v>
          </cell>
          <cell r="F108">
            <v>2</v>
          </cell>
          <cell r="S108">
            <v>73014.459999999992</v>
          </cell>
        </row>
        <row r="109">
          <cell r="C109" t="str">
            <v>Florencia</v>
          </cell>
          <cell r="D109" t="str">
            <v>Business</v>
          </cell>
          <cell r="E109" t="str">
            <v>TIJUANA</v>
          </cell>
          <cell r="F109">
            <v>2</v>
          </cell>
          <cell r="S109">
            <v>90090</v>
          </cell>
        </row>
        <row r="110">
          <cell r="C110" t="str">
            <v>Florencia</v>
          </cell>
          <cell r="D110" t="str">
            <v>Business</v>
          </cell>
          <cell r="E110" t="str">
            <v>TUXTLA GUTIERREZ</v>
          </cell>
          <cell r="F110">
            <v>1</v>
          </cell>
          <cell r="S110">
            <v>48327</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Set>
  </externalBook>
</externalLink>
</file>

<file path=xl/persons/person.xml><?xml version="1.0" encoding="utf-8"?>
<personList xmlns="http://schemas.microsoft.com/office/spreadsheetml/2018/threadedcomments" xmlns:x="http://schemas.openxmlformats.org/spreadsheetml/2006/main"/>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1A49E04B-6C34-4BC3-A0A7-4693221CAA63}" name="Masterclass235345624342346724" displayName="Masterclass235345624342346724" ref="B9:L178" totalsRowShown="0" headerRowDxfId="8">
  <tableColumns count="11">
    <tableColumn id="12" xr3:uid="{CFFAC3E9-3EDB-4BE2-A312-C0E388EE5C85}" name="DATE"/>
    <tableColumn id="1" xr3:uid="{BCF12A75-546D-402B-A07B-129E60F4F546}" name="SERVICES"/>
    <tableColumn id="6" xr3:uid="{55DE6742-C648-4396-BDAC-E6656934B569}" name="COSTO"/>
    <tableColumn id="2" xr3:uid="{3EBC5B0F-3F0E-487F-A6B5-A4C3219FA730}" name="PAX / Q" dataDxfId="7"/>
    <tableColumn id="11" xr3:uid="{37BC73C0-C9D4-473D-8E08-9B23477B6478}" name="DIAS" dataDxfId="6"/>
    <tableColumn id="4" xr3:uid="{8EF33A28-D2E3-4055-9FD3-A6B32E90659B}" name="TTL COSTO" dataDxfId="5">
      <calculatedColumnFormula>#REF!*Masterclass235345624342346724[[#This Row],[PAX / Q]]*Masterclass235345624342346724[[#This Row],[COSTO]]</calculatedColumnFormula>
    </tableColumn>
    <tableColumn id="7" xr3:uid="{8977E8E5-5ABB-4264-ABEE-7013DC7E0864}" name="SERVICIO 15%" dataDxfId="4">
      <calculatedColumnFormula>SUM(H4:H9)</calculatedColumnFormula>
    </tableColumn>
    <tableColumn id="9" xr3:uid="{8286C92D-E221-4455-A754-945F5D11F293}" name="SUBTOTAL" dataDxfId="3">
      <calculatedColumnFormula>#REF!+Masterclass235345624342346724[[#This Row],[SERVICIO 15%]]+Masterclass235345624342346724[[#This Row],[TTL COSTO]]</calculatedColumnFormula>
    </tableColumn>
    <tableColumn id="10" xr3:uid="{9910E302-C2B4-4562-893A-02E061420F0E}" name="10% Fee" dataDxfId="2">
      <calculatedColumnFormula>Masterclass235345624342346724[[#This Row],[SUBTOTAL]]*4%</calculatedColumnFormula>
    </tableColumn>
    <tableColumn id="3" xr3:uid="{F9020EC1-31E9-4377-BEE4-98CEEB6B6A30}" name="IVA" dataDxfId="1">
      <calculatedColumnFormula>SUM(I10+J10)*16%</calculatedColumnFormula>
    </tableColumn>
    <tableColumn id="5" xr3:uid="{E71036AB-3040-4DC7-8B1E-E130973576EA}" name="TOTAL USD" dataDxfId="0"/>
  </tableColumns>
  <tableStyleInfo name="TableStyleLight16"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29C28F12-A006-4A51-AD64-D3D7B5E49510}" name="Masterclass235345624342346723" displayName="Masterclass235345624342346723" ref="B9:L143" totalsRowShown="0" headerRowDxfId="21" dataDxfId="20">
  <tableColumns count="11">
    <tableColumn id="12" xr3:uid="{23631767-01AC-499D-A019-435F351FD6F8}" name="DATE" dataDxfId="19"/>
    <tableColumn id="1" xr3:uid="{9A7E9DCE-CB25-4708-AB31-BCE0367DF645}" name="SERVICES" dataDxfId="18"/>
    <tableColumn id="6" xr3:uid="{427B2399-D8D6-4EF9-A427-68F2CF9F1BBA}" name="COSTO" dataDxfId="17"/>
    <tableColumn id="2" xr3:uid="{E51AD36A-4508-4F5F-BE73-25F0116C4293}" name="PAX / Q" dataDxfId="16"/>
    <tableColumn id="11" xr3:uid="{51EC35D3-2F9C-4683-A24B-E457D6F55D18}" name="DIAS" dataDxfId="15"/>
    <tableColumn id="4" xr3:uid="{28598B18-8B7C-4134-B29D-2701DC574797}" name="TTL COSTO" dataDxfId="14">
      <calculatedColumnFormula>#REF!*Masterclass235345624342346723[[#This Row],[PAX / Q]]*Masterclass235345624342346723[[#This Row],[COSTO]]</calculatedColumnFormula>
    </tableColumn>
    <tableColumn id="7" xr3:uid="{B30FDCA2-51D5-4C06-BE8A-31AF418AAC86}" name="SERVICIO 15%" dataDxfId="13">
      <calculatedColumnFormula>SUM(H4:H9)</calculatedColumnFormula>
    </tableColumn>
    <tableColumn id="9" xr3:uid="{C9596002-701C-42DC-8F87-C8E2705C258A}" name="SUBTOTAL" dataDxfId="12">
      <calculatedColumnFormula>#REF!+Masterclass235345624342346723[[#This Row],[SERVICIO 15%]]+Masterclass235345624342346723[[#This Row],[TTL COSTO]]</calculatedColumnFormula>
    </tableColumn>
    <tableColumn id="10" xr3:uid="{7B7C2618-D929-4655-B6F6-CC30D9D2BF73}" name="10% Fee" dataDxfId="11">
      <calculatedColumnFormula>Masterclass235345624342346723[[#This Row],[SUBTOTAL]]*4%</calculatedColumnFormula>
    </tableColumn>
    <tableColumn id="3" xr3:uid="{CD6AEA31-C358-4B06-813C-4AC7A98A9335}" name="IVA" dataDxfId="10">
      <calculatedColumnFormula>SUM(I10+J10)*16%</calculatedColumnFormula>
    </tableColumn>
    <tableColumn id="5" xr3:uid="{1AB4F8C2-B61A-4D02-95F2-1CE18795B2EB}" name="TOTAL USD" dataDxfId="9"/>
  </tableColumns>
  <tableStyleInfo name="TableStyleLight16"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722E6A2D-581B-4AF7-9986-DA52AF1B7FCC}" name="Masterclass2353456243423467234" displayName="Masterclass2353456243423467234" ref="B9:L241" totalsRowShown="0" headerRowDxfId="34" dataDxfId="33">
  <tableColumns count="11">
    <tableColumn id="12" xr3:uid="{8B0FEEB8-9F39-46D0-81E2-D4F198B164FD}" name="DATE" dataDxfId="32"/>
    <tableColumn id="1" xr3:uid="{57E98ACB-0291-4EF6-84F5-5872652D55C9}" name="SERVICES" dataDxfId="31"/>
    <tableColumn id="6" xr3:uid="{77EA02B2-20B0-416D-9EB4-808C88BC497F}" name="COSTO" dataDxfId="30"/>
    <tableColumn id="2" xr3:uid="{037ED673-4F41-437D-B5EE-B60DB68BE0CA}" name="PAX / Q" dataDxfId="29"/>
    <tableColumn id="11" xr3:uid="{F4366752-0EE4-443B-9C5B-08491C324099}" name="DIAS" dataDxfId="28"/>
    <tableColumn id="4" xr3:uid="{5C3D157E-CA7B-48A4-8AC2-9014E8CEE9D6}" name="TTL COSTO" dataDxfId="27">
      <calculatedColumnFormula>#REF!*Masterclass2353456243423467234[[#This Row],[PAX / Q]]*Masterclass2353456243423467234[[#This Row],[COSTO]]</calculatedColumnFormula>
    </tableColumn>
    <tableColumn id="7" xr3:uid="{1709A7C7-F88E-4C95-8646-7E75E6382269}" name="SERVICIO 15%" dataDxfId="26">
      <calculatedColumnFormula>SUM(H4:H9)</calculatedColumnFormula>
    </tableColumn>
    <tableColumn id="9" xr3:uid="{1871FC88-7C0F-4F5C-A751-89ECA47F22E6}" name="SUBTOTAL" dataDxfId="25">
      <calculatedColumnFormula>#REF!+Masterclass2353456243423467234[[#This Row],[SERVICIO 15%]]+Masterclass2353456243423467234[[#This Row],[TTL COSTO]]</calculatedColumnFormula>
    </tableColumn>
    <tableColumn id="10" xr3:uid="{C22E6ADA-F919-4901-8687-DA0892D6FF9C}" name="10% Fee" dataDxfId="24">
      <calculatedColumnFormula>Masterclass2353456243423467234[[#This Row],[SUBTOTAL]]*4%</calculatedColumnFormula>
    </tableColumn>
    <tableColumn id="3" xr3:uid="{BEE657D2-C462-4982-8186-3780C6549339}" name="IVA" dataDxfId="23">
      <calculatedColumnFormula>SUM(I10+J10)*16%</calculatedColumnFormula>
    </tableColumn>
    <tableColumn id="5" xr3:uid="{827E3BB0-0165-4B79-A970-D6FCCE23AF87}" name="TOTAL USD" dataDxfId="22"/>
  </tableColumns>
  <tableStyleInfo name="TableStyleLight16" showFirstColumn="0" showLastColumn="0" showRowStripes="1" showColumnStripes="0"/>
</table>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ebextensions/_rels/taskpanes.xml.rels><?xml version="1.0" encoding="UTF-8" standalone="yes"?>
<Relationships xmlns="http://schemas.openxmlformats.org/package/2006/relationships"><Relationship Id="rId1" Type="http://schemas.microsoft.com/office/2011/relationships/webextension" Target="webextension1.xml"/></Relationships>
</file>

<file path=xl/webextensions/taskpanes.xml><?xml version="1.0" encoding="utf-8"?>
<wetp:taskpanes xmlns:wetp="http://schemas.microsoft.com/office/webextensions/taskpanes/2010/11">
  <wetp:taskpane dockstate="right" visibility="0" width="525" row="2">
    <wetp:webextensionref xmlns:r="http://schemas.openxmlformats.org/officeDocument/2006/relationships" r:id="rId1"/>
  </wetp:taskpane>
</wetp:taskpanes>
</file>

<file path=xl/webextensions/webextension1.xml><?xml version="1.0" encoding="utf-8"?>
<we:webextension xmlns:we="http://schemas.microsoft.com/office/webextensions/webextension/2010/11" id="{2E2A5415-6F3E-4F7D-B307-13502410C336}">
  <we:reference id="29673e3c-d826-4f00-92ee-162334a52b1a" version="1.0.0.8" store="EXCatalog" storeType="EXCatalog"/>
  <we:alternateReferences>
    <we:reference id="WA200009404" version="1.0.0.8" store="es-ES" storeType="OMEX"/>
  </we:alternateReferences>
  <we:properties/>
  <we:bindings/>
  <we:snapshot xmlns:r="http://schemas.openxmlformats.org/officeDocument/2006/relationships"/>
  <we:extLst>
    <a:ext xmlns:a="http://schemas.openxmlformats.org/drawingml/2006/main" uri="{D87F86FE-615C-45B5-9D79-34F1136793EB}">
      <we:containsCustomFunctions/>
    </a:ext>
  </we:extLst>
</we:webextension>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drawing" Target="../drawings/drawing4.xml"/><Relationship Id="rId1" Type="http://schemas.openxmlformats.org/officeDocument/2006/relationships/printerSettings" Target="../printerSettings/printerSettings1.bin"/></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3" Type="http://schemas.openxmlformats.org/officeDocument/2006/relationships/table" Target="../tables/table3.xml"/><Relationship Id="rId2" Type="http://schemas.openxmlformats.org/officeDocument/2006/relationships/drawing" Target="../drawings/drawing7.xml"/><Relationship Id="rId1" Type="http://schemas.openxmlformats.org/officeDocument/2006/relationships/printerSettings" Target="../printerSettings/printerSettings2.bin"/></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920205-7753-4067-B832-3DFFAA5F0EED}">
  <sheetPr>
    <tabColor theme="4" tint="-0.249977111117893"/>
  </sheetPr>
  <dimension ref="A1:T228"/>
  <sheetViews>
    <sheetView showGridLines="0" zoomScale="70" zoomScaleNormal="70" workbookViewId="0">
      <selection activeCell="J3" sqref="J3:L3"/>
    </sheetView>
  </sheetViews>
  <sheetFormatPr baseColWidth="10" defaultColWidth="7.1640625" defaultRowHeight="15.5"/>
  <cols>
    <col min="1" max="1" width="1.6640625" style="191" customWidth="1"/>
    <col min="2" max="2" width="18" style="191" customWidth="1"/>
    <col min="3" max="3" width="49.1640625" style="191" customWidth="1"/>
    <col min="4" max="4" width="13.1640625" style="191" customWidth="1"/>
    <col min="5" max="5" width="10.1640625" style="191" customWidth="1"/>
    <col min="6" max="6" width="9" style="191" customWidth="1"/>
    <col min="7" max="7" width="13.1640625" style="191" customWidth="1"/>
    <col min="8" max="8" width="12" style="191" customWidth="1"/>
    <col min="9" max="9" width="15.5" style="191" customWidth="1"/>
    <col min="10" max="10" width="13" style="191" customWidth="1"/>
    <col min="11" max="11" width="14.58203125" style="191" customWidth="1"/>
    <col min="12" max="12" width="15.1640625" style="191" customWidth="1"/>
    <col min="13" max="13" width="2.6640625" style="191" customWidth="1"/>
    <col min="14" max="14" width="11.75" style="191" bestFit="1" customWidth="1"/>
    <col min="15" max="15" width="7.1640625" style="191"/>
    <col min="16" max="16" width="11.6640625" style="191" customWidth="1"/>
    <col min="17" max="17" width="8.9140625" style="191" customWidth="1"/>
    <col min="18" max="18" width="7.1640625" style="191"/>
    <col min="19" max="19" width="11" style="191" customWidth="1"/>
    <col min="20" max="20" width="8.9140625" style="191" customWidth="1"/>
    <col min="21" max="16384" width="7.1640625" style="191"/>
  </cols>
  <sheetData>
    <row r="1" spans="2:20">
      <c r="B1" s="189"/>
      <c r="C1" s="189"/>
      <c r="D1" s="190"/>
      <c r="E1" s="190"/>
    </row>
    <row r="2" spans="2:20" ht="18.5" thickBot="1">
      <c r="B2" s="189"/>
      <c r="C2" s="189"/>
      <c r="D2" s="192"/>
      <c r="E2" s="192"/>
      <c r="I2" s="193" t="s">
        <v>0</v>
      </c>
      <c r="J2" s="194" t="s">
        <v>277</v>
      </c>
      <c r="K2" s="194"/>
      <c r="L2" s="194"/>
    </row>
    <row r="3" spans="2:20" ht="26.5" thickBot="1">
      <c r="B3" s="195"/>
      <c r="C3" s="189"/>
      <c r="D3" s="196"/>
      <c r="E3" s="196"/>
      <c r="G3" s="189"/>
      <c r="I3" s="197" t="s">
        <v>1</v>
      </c>
      <c r="J3" s="198" t="s">
        <v>687</v>
      </c>
      <c r="K3" s="198"/>
      <c r="L3" s="198"/>
    </row>
    <row r="4" spans="2:20" ht="26.5" thickBot="1">
      <c r="B4" s="195"/>
      <c r="C4" s="189"/>
      <c r="D4" s="199"/>
      <c r="E4" s="199"/>
      <c r="I4" s="197" t="s">
        <v>2</v>
      </c>
      <c r="J4" s="198" t="s">
        <v>275</v>
      </c>
      <c r="K4" s="198"/>
      <c r="L4" s="198"/>
    </row>
    <row r="5" spans="2:20" ht="26.5" thickBot="1">
      <c r="B5" s="195"/>
      <c r="C5" s="189"/>
      <c r="D5" s="200"/>
      <c r="E5" s="200"/>
      <c r="I5" s="197" t="s">
        <v>4</v>
      </c>
      <c r="J5" s="201">
        <v>51</v>
      </c>
      <c r="K5" s="201"/>
      <c r="L5" s="201"/>
    </row>
    <row r="6" spans="2:20" ht="29" thickBot="1">
      <c r="B6" s="202"/>
      <c r="C6" s="189"/>
      <c r="D6" s="200"/>
      <c r="E6" s="200"/>
      <c r="I6" s="197" t="s">
        <v>6</v>
      </c>
      <c r="J6" s="198"/>
      <c r="K6" s="198"/>
      <c r="L6" s="198"/>
    </row>
    <row r="7" spans="2:20" ht="33.5">
      <c r="B7" s="203"/>
      <c r="C7" s="203"/>
      <c r="D7" s="204"/>
      <c r="E7" s="190"/>
    </row>
    <row r="8" spans="2:20">
      <c r="B8" s="189"/>
      <c r="C8" s="189"/>
      <c r="Q8" s="205"/>
    </row>
    <row r="9" spans="2:20" s="209" customFormat="1" ht="44.4" customHeight="1">
      <c r="B9" s="206" t="s">
        <v>7</v>
      </c>
      <c r="C9" s="207" t="s">
        <v>8</v>
      </c>
      <c r="D9" s="208" t="s">
        <v>9</v>
      </c>
      <c r="E9" s="208" t="s">
        <v>10</v>
      </c>
      <c r="F9" s="208" t="s">
        <v>11</v>
      </c>
      <c r="G9" s="208" t="s">
        <v>12</v>
      </c>
      <c r="H9" s="208" t="s">
        <v>13</v>
      </c>
      <c r="I9" s="208" t="s">
        <v>14</v>
      </c>
      <c r="J9" s="208" t="s">
        <v>15</v>
      </c>
      <c r="K9" s="208" t="s">
        <v>16</v>
      </c>
      <c r="L9" s="208" t="s">
        <v>17</v>
      </c>
    </row>
    <row r="10" spans="2:20">
      <c r="B10" s="210"/>
      <c r="C10" s="211" t="s">
        <v>278</v>
      </c>
      <c r="D10" s="212"/>
      <c r="E10" s="212"/>
      <c r="F10" s="212"/>
      <c r="G10" s="212"/>
      <c r="H10" s="212"/>
      <c r="I10" s="212"/>
      <c r="J10" s="212"/>
      <c r="K10" s="212"/>
      <c r="L10" s="212"/>
    </row>
    <row r="11" spans="2:20" ht="33.65" customHeight="1">
      <c r="B11" s="213" t="s">
        <v>279</v>
      </c>
      <c r="C11" s="214" t="s">
        <v>280</v>
      </c>
      <c r="D11" s="25">
        <v>463</v>
      </c>
      <c r="E11" s="29">
        <v>25</v>
      </c>
      <c r="F11" s="33">
        <v>6</v>
      </c>
      <c r="G11" s="34">
        <f>Masterclass235345624342346724[[#This Row],[DIAS]]*Masterclass235345624342346724[[#This Row],[PAX / Q]]*Masterclass235345624342346724[[#This Row],[COSTO]]</f>
        <v>69450</v>
      </c>
      <c r="H11" s="34">
        <f>SUM(H10:H10)</f>
        <v>0</v>
      </c>
      <c r="I11" s="34">
        <f>Masterclass235345624342346724[[#This Row],[TTL COSTO]]</f>
        <v>69450</v>
      </c>
      <c r="J11" s="34">
        <f>Masterclass235345624342346724[[#This Row],[SUBTOTAL]]*10%</f>
        <v>6945</v>
      </c>
      <c r="K11" s="34">
        <f>Masterclass235345624342346724[[#This Row],[10% Fee]]*16%</f>
        <v>1111.2</v>
      </c>
      <c r="L11" s="34">
        <f>Masterclass235345624342346724[[#This Row],[SUBTOTAL]]+Masterclass235345624342346724[[#This Row],[10% Fee]]+Masterclass235345624342346724[[#This Row],[IVA]]</f>
        <v>77506.2</v>
      </c>
      <c r="S11" s="219"/>
      <c r="T11" s="219"/>
    </row>
    <row r="12" spans="2:20" ht="33.65" customHeight="1">
      <c r="B12" s="213" t="s">
        <v>279</v>
      </c>
      <c r="C12" s="214" t="s">
        <v>281</v>
      </c>
      <c r="D12" s="25">
        <v>515</v>
      </c>
      <c r="E12" s="29">
        <v>1</v>
      </c>
      <c r="F12" s="33">
        <v>6</v>
      </c>
      <c r="G12" s="34">
        <f>Masterclass235345624342346724[[#This Row],[DIAS]]*Masterclass235345624342346724[[#This Row],[PAX / Q]]*Masterclass235345624342346724[[#This Row],[COSTO]]</f>
        <v>3090</v>
      </c>
      <c r="H12" s="34">
        <f t="shared" ref="H12:H15" si="0">SUM(H11:H11)</f>
        <v>0</v>
      </c>
      <c r="I12" s="34">
        <f>Masterclass235345624342346724[[#This Row],[TTL COSTO]]</f>
        <v>3090</v>
      </c>
      <c r="J12" s="34">
        <f>Masterclass235345624342346724[[#This Row],[SUBTOTAL]]*10%</f>
        <v>309</v>
      </c>
      <c r="K12" s="34">
        <f>Masterclass235345624342346724[[#This Row],[10% Fee]]*16%</f>
        <v>49.44</v>
      </c>
      <c r="L12" s="34">
        <f>Masterclass235345624342346724[[#This Row],[SUBTOTAL]]+Masterclass235345624342346724[[#This Row],[10% Fee]]+Masterclass235345624342346724[[#This Row],[IVA]]</f>
        <v>3448.44</v>
      </c>
      <c r="S12" s="219"/>
      <c r="T12" s="219"/>
    </row>
    <row r="13" spans="2:20" ht="15.65" customHeight="1">
      <c r="B13" s="220"/>
      <c r="C13" s="221" t="s">
        <v>29</v>
      </c>
      <c r="D13" s="25"/>
      <c r="E13" s="29"/>
      <c r="F13" s="33"/>
      <c r="G13" s="34"/>
      <c r="H13" s="34"/>
      <c r="I13" s="34"/>
      <c r="J13" s="34"/>
      <c r="K13" s="34"/>
      <c r="L13" s="34"/>
    </row>
    <row r="14" spans="2:20" ht="52.25" customHeight="1">
      <c r="B14" s="220"/>
      <c r="C14" s="222" t="s">
        <v>282</v>
      </c>
      <c r="D14" s="25">
        <v>938</v>
      </c>
      <c r="E14" s="29">
        <v>6</v>
      </c>
      <c r="F14" s="33">
        <v>8</v>
      </c>
      <c r="G14" s="34">
        <f>Masterclass235345624342346724[[#This Row],[DIAS]]*Masterclass235345624342346724[[#This Row],[PAX / Q]]*Masterclass235345624342346724[[#This Row],[COSTO]]</f>
        <v>45024</v>
      </c>
      <c r="H14" s="34">
        <f t="shared" si="0"/>
        <v>0</v>
      </c>
      <c r="I14" s="34">
        <f>Masterclass235345624342346724[[#This Row],[TTL COSTO]]</f>
        <v>45024</v>
      </c>
      <c r="J14" s="34">
        <f>Masterclass235345624342346724[[#This Row],[SUBTOTAL]]*10%</f>
        <v>4502.4000000000005</v>
      </c>
      <c r="K14" s="34">
        <f>Masterclass235345624342346724[[#This Row],[10% Fee]]*16%</f>
        <v>720.38400000000013</v>
      </c>
      <c r="L14" s="34">
        <f>Masterclass235345624342346724[[#This Row],[SUBTOTAL]]+Masterclass235345624342346724[[#This Row],[10% Fee]]+Masterclass235345624342346724[[#This Row],[IVA]]</f>
        <v>50246.784</v>
      </c>
    </row>
    <row r="15" spans="2:20" ht="42" customHeight="1">
      <c r="B15" s="220"/>
      <c r="C15" s="222" t="s">
        <v>283</v>
      </c>
      <c r="D15" s="25">
        <v>67</v>
      </c>
      <c r="E15" s="29">
        <v>51</v>
      </c>
      <c r="F15" s="33">
        <v>1</v>
      </c>
      <c r="G15" s="34">
        <f>Masterclass235345624342346724[[#This Row],[DIAS]]*Masterclass235345624342346724[[#This Row],[PAX / Q]]*Masterclass235345624342346724[[#This Row],[COSTO]]</f>
        <v>3417</v>
      </c>
      <c r="H15" s="34">
        <f t="shared" si="0"/>
        <v>0</v>
      </c>
      <c r="I15" s="34">
        <f>Masterclass235345624342346724[[#This Row],[TTL COSTO]]</f>
        <v>3417</v>
      </c>
      <c r="J15" s="34">
        <f>Masterclass235345624342346724[[#This Row],[SUBTOTAL]]*10%</f>
        <v>341.70000000000005</v>
      </c>
      <c r="K15" s="34">
        <f>Masterclass235345624342346724[[#This Row],[10% Fee]]*16%</f>
        <v>54.672000000000011</v>
      </c>
      <c r="L15" s="34">
        <f>Masterclass235345624342346724[[#This Row],[SUBTOTAL]]+Masterclass235345624342346724[[#This Row],[10% Fee]]+Masterclass235345624342346724[[#This Row],[IVA]]</f>
        <v>3813.3719999999998</v>
      </c>
    </row>
    <row r="16" spans="2:20" ht="24" customHeight="1">
      <c r="B16" s="210"/>
      <c r="C16" s="211" t="s">
        <v>284</v>
      </c>
      <c r="D16" s="212"/>
      <c r="E16" s="212"/>
      <c r="F16" s="212"/>
      <c r="G16" s="212"/>
      <c r="H16" s="212"/>
      <c r="I16" s="212"/>
      <c r="J16" s="212"/>
      <c r="K16" s="212"/>
      <c r="L16" s="212"/>
    </row>
    <row r="17" spans="1:20" ht="24" customHeight="1">
      <c r="B17" s="223"/>
      <c r="C17" s="224" t="s">
        <v>285</v>
      </c>
      <c r="D17" s="225"/>
      <c r="E17" s="226"/>
      <c r="F17" s="226"/>
      <c r="G17" s="225">
        <v>0</v>
      </c>
      <c r="H17" s="225">
        <v>0</v>
      </c>
      <c r="I17" s="225">
        <v>0</v>
      </c>
      <c r="J17" s="225">
        <v>0</v>
      </c>
      <c r="K17" s="225">
        <v>0</v>
      </c>
      <c r="L17" s="227">
        <v>0</v>
      </c>
      <c r="S17" s="219"/>
      <c r="T17" s="219"/>
    </row>
    <row r="18" spans="1:20" ht="30" customHeight="1">
      <c r="A18" s="191" t="s">
        <v>286</v>
      </c>
      <c r="B18" s="213" t="s">
        <v>287</v>
      </c>
      <c r="C18" s="214" t="s">
        <v>288</v>
      </c>
      <c r="D18" s="215">
        <v>71</v>
      </c>
      <c r="E18" s="216">
        <v>1</v>
      </c>
      <c r="F18" s="217">
        <v>1</v>
      </c>
      <c r="G18" s="218">
        <f>D18*E18*F18</f>
        <v>71</v>
      </c>
      <c r="H18" s="218">
        <f>0</f>
        <v>0</v>
      </c>
      <c r="I18" s="218">
        <f>G18+H18</f>
        <v>71</v>
      </c>
      <c r="J18" s="218">
        <f>I18*10%</f>
        <v>7.1000000000000005</v>
      </c>
      <c r="K18" s="52">
        <f>Masterclass235345624342346724[[#This Row],[10% Fee]]*16%</f>
        <v>1.1360000000000001</v>
      </c>
      <c r="L18" s="218">
        <f>I18+J18+K18</f>
        <v>79.23599999999999</v>
      </c>
      <c r="S18" s="219"/>
      <c r="T18" s="219"/>
    </row>
    <row r="19" spans="1:20" ht="30" customHeight="1">
      <c r="B19" s="213" t="s">
        <v>289</v>
      </c>
      <c r="C19" s="214" t="s">
        <v>290</v>
      </c>
      <c r="D19" s="215">
        <v>110</v>
      </c>
      <c r="E19" s="216">
        <v>1</v>
      </c>
      <c r="F19" s="217">
        <v>1</v>
      </c>
      <c r="G19" s="218">
        <f>D19*E19*F19</f>
        <v>110</v>
      </c>
      <c r="H19" s="218">
        <f>0</f>
        <v>0</v>
      </c>
      <c r="I19" s="218">
        <f>G19+H19</f>
        <v>110</v>
      </c>
      <c r="J19" s="218">
        <f>I19*10%</f>
        <v>11</v>
      </c>
      <c r="K19" s="52">
        <f>Masterclass235345624342346724[[#This Row],[10% Fee]]*16%</f>
        <v>1.76</v>
      </c>
      <c r="L19" s="218">
        <f>I19+J19+K19</f>
        <v>122.76</v>
      </c>
    </row>
    <row r="20" spans="1:20" ht="30" customHeight="1">
      <c r="B20" s="213" t="s">
        <v>291</v>
      </c>
      <c r="C20" s="214" t="s">
        <v>292</v>
      </c>
      <c r="D20" s="215">
        <v>385</v>
      </c>
      <c r="E20" s="216">
        <v>2</v>
      </c>
      <c r="F20" s="217">
        <v>1</v>
      </c>
      <c r="G20" s="218">
        <f>D20*E20*F20</f>
        <v>770</v>
      </c>
      <c r="H20" s="218">
        <f>0</f>
        <v>0</v>
      </c>
      <c r="I20" s="218">
        <f>G20+H20</f>
        <v>770</v>
      </c>
      <c r="J20" s="218">
        <f>I20*10%</f>
        <v>77</v>
      </c>
      <c r="K20" s="52">
        <f>Masterclass235345624342346724[[#This Row],[10% Fee]]*16%</f>
        <v>12.32</v>
      </c>
      <c r="L20" s="218">
        <f>I20+J20+K20</f>
        <v>859.32</v>
      </c>
    </row>
    <row r="21" spans="1:20" ht="24" customHeight="1">
      <c r="B21" s="223"/>
      <c r="C21" s="228" t="s">
        <v>293</v>
      </c>
      <c r="D21" s="225"/>
      <c r="E21" s="226"/>
      <c r="F21" s="226"/>
      <c r="G21" s="225">
        <v>0</v>
      </c>
      <c r="H21" s="225">
        <v>0</v>
      </c>
      <c r="I21" s="225">
        <v>0</v>
      </c>
      <c r="J21" s="225">
        <v>0</v>
      </c>
      <c r="K21" s="225">
        <v>0</v>
      </c>
      <c r="L21" s="227">
        <v>0</v>
      </c>
    </row>
    <row r="22" spans="1:20" ht="30" customHeight="1">
      <c r="B22" s="213"/>
      <c r="C22" s="214" t="s">
        <v>294</v>
      </c>
      <c r="D22" s="215">
        <v>70</v>
      </c>
      <c r="E22" s="216">
        <v>1</v>
      </c>
      <c r="F22" s="217">
        <v>1</v>
      </c>
      <c r="G22" s="218">
        <f>D22*E22*F22</f>
        <v>70</v>
      </c>
      <c r="H22" s="218">
        <f>0</f>
        <v>0</v>
      </c>
      <c r="I22" s="218">
        <f>G22+H22</f>
        <v>70</v>
      </c>
      <c r="J22" s="218">
        <f>I22*10%</f>
        <v>7</v>
      </c>
      <c r="K22" s="52">
        <f>Masterclass235345624342346724[[#This Row],[10% Fee]]*16%</f>
        <v>1.1200000000000001</v>
      </c>
      <c r="L22" s="218">
        <f>I22+J22+K22</f>
        <v>78.12</v>
      </c>
    </row>
    <row r="23" spans="1:20" ht="30" customHeight="1">
      <c r="B23" s="213"/>
      <c r="C23" s="214" t="s">
        <v>295</v>
      </c>
      <c r="D23" s="215">
        <v>71</v>
      </c>
      <c r="E23" s="216">
        <v>1</v>
      </c>
      <c r="F23" s="217">
        <v>1</v>
      </c>
      <c r="G23" s="218">
        <f>D23*E23*F23</f>
        <v>71</v>
      </c>
      <c r="H23" s="218">
        <f>0</f>
        <v>0</v>
      </c>
      <c r="I23" s="218">
        <f>G23+H23</f>
        <v>71</v>
      </c>
      <c r="J23" s="218">
        <f>I23*10%</f>
        <v>7.1000000000000005</v>
      </c>
      <c r="K23" s="52">
        <f>Masterclass235345624342346724[[#This Row],[10% Fee]]*16%</f>
        <v>1.1360000000000001</v>
      </c>
      <c r="L23" s="218">
        <f>I23+J23+K23</f>
        <v>79.23599999999999</v>
      </c>
    </row>
    <row r="24" spans="1:20" ht="24" customHeight="1">
      <c r="B24" s="223"/>
      <c r="C24" s="224" t="s">
        <v>296</v>
      </c>
      <c r="D24" s="225"/>
      <c r="E24" s="226"/>
      <c r="F24" s="226"/>
      <c r="G24" s="225">
        <v>0</v>
      </c>
      <c r="H24" s="225">
        <v>0</v>
      </c>
      <c r="I24" s="225">
        <v>0</v>
      </c>
      <c r="J24" s="225">
        <v>0</v>
      </c>
      <c r="K24" s="225">
        <v>0</v>
      </c>
      <c r="L24" s="227">
        <v>0</v>
      </c>
      <c r="P24" s="229"/>
      <c r="Q24" s="229"/>
      <c r="S24" s="229"/>
      <c r="T24" s="229"/>
    </row>
    <row r="25" spans="1:20" ht="30" customHeight="1">
      <c r="B25" s="213"/>
      <c r="C25" s="214" t="s">
        <v>297</v>
      </c>
      <c r="D25" s="215">
        <v>25</v>
      </c>
      <c r="E25" s="216">
        <v>51</v>
      </c>
      <c r="F25" s="217">
        <v>1</v>
      </c>
      <c r="G25" s="218">
        <f>D25*E25*F25</f>
        <v>1275</v>
      </c>
      <c r="H25" s="218">
        <f>0</f>
        <v>0</v>
      </c>
      <c r="I25" s="218">
        <f>G25+H25</f>
        <v>1275</v>
      </c>
      <c r="J25" s="218">
        <f>I25*10%</f>
        <v>127.5</v>
      </c>
      <c r="K25" s="52">
        <f>Masterclass235345624342346724[[#This Row],[10% Fee]]*16%</f>
        <v>20.400000000000002</v>
      </c>
      <c r="L25" s="218">
        <f>I25+J25+K25</f>
        <v>1422.9</v>
      </c>
      <c r="P25" s="229"/>
      <c r="Q25" s="229"/>
      <c r="S25" s="229"/>
      <c r="T25" s="229"/>
    </row>
    <row r="26" spans="1:20" ht="48.65" customHeight="1">
      <c r="B26" s="213"/>
      <c r="C26" s="214" t="s">
        <v>298</v>
      </c>
      <c r="D26" s="215">
        <v>800</v>
      </c>
      <c r="E26" s="216">
        <v>1</v>
      </c>
      <c r="F26" s="217">
        <v>1</v>
      </c>
      <c r="G26" s="218">
        <f>D26*E26*F26</f>
        <v>800</v>
      </c>
      <c r="H26" s="218">
        <f>0</f>
        <v>0</v>
      </c>
      <c r="I26" s="218">
        <f>G26+H26</f>
        <v>800</v>
      </c>
      <c r="J26" s="218">
        <f>I26*10%</f>
        <v>80</v>
      </c>
      <c r="K26" s="52">
        <f>Masterclass235345624342346724[[#This Row],[10% Fee]]*16%</f>
        <v>12.8</v>
      </c>
      <c r="L26" s="218">
        <f>I26+J26+K26</f>
        <v>892.8</v>
      </c>
    </row>
    <row r="27" spans="1:20" ht="24" customHeight="1">
      <c r="B27" s="223"/>
      <c r="C27" s="224" t="s">
        <v>299</v>
      </c>
      <c r="D27" s="225"/>
      <c r="E27" s="226"/>
      <c r="F27" s="226"/>
      <c r="G27" s="225">
        <v>0</v>
      </c>
      <c r="H27" s="225">
        <v>0</v>
      </c>
      <c r="I27" s="225">
        <v>0</v>
      </c>
      <c r="J27" s="225">
        <v>0</v>
      </c>
      <c r="K27" s="225">
        <v>0</v>
      </c>
      <c r="L27" s="227">
        <v>0</v>
      </c>
    </row>
    <row r="28" spans="1:20" ht="30" customHeight="1">
      <c r="B28" s="213"/>
      <c r="C28" s="214" t="s">
        <v>300</v>
      </c>
      <c r="D28" s="215">
        <v>231</v>
      </c>
      <c r="E28" s="216">
        <v>1</v>
      </c>
      <c r="F28" s="217">
        <v>1</v>
      </c>
      <c r="G28" s="218">
        <f>D28*E28*F28</f>
        <v>231</v>
      </c>
      <c r="H28" s="218">
        <f>0</f>
        <v>0</v>
      </c>
      <c r="I28" s="218">
        <f>G28+H28</f>
        <v>231</v>
      </c>
      <c r="J28" s="218">
        <f>I28*10%</f>
        <v>23.1</v>
      </c>
      <c r="K28" s="52">
        <f>Masterclass235345624342346724[[#This Row],[10% Fee]]*16%</f>
        <v>3.6960000000000002</v>
      </c>
      <c r="L28" s="218">
        <f>I28+J28+K28</f>
        <v>257.79599999999999</v>
      </c>
    </row>
    <row r="29" spans="1:20" ht="30" customHeight="1">
      <c r="B29" s="213"/>
      <c r="C29" s="214" t="s">
        <v>301</v>
      </c>
      <c r="D29" s="215">
        <v>290</v>
      </c>
      <c r="E29" s="216">
        <v>1</v>
      </c>
      <c r="F29" s="217">
        <v>1</v>
      </c>
      <c r="G29" s="218">
        <f>D29*E29*F29</f>
        <v>290</v>
      </c>
      <c r="H29" s="218">
        <f>0</f>
        <v>0</v>
      </c>
      <c r="I29" s="218">
        <f>G29+H29</f>
        <v>290</v>
      </c>
      <c r="J29" s="218">
        <f>I29*10%</f>
        <v>29</v>
      </c>
      <c r="K29" s="52">
        <f>Masterclass235345624342346724[[#This Row],[10% Fee]]*16%</f>
        <v>4.6399999999999997</v>
      </c>
      <c r="L29" s="218">
        <f>I29+J29+K29</f>
        <v>323.64</v>
      </c>
    </row>
    <row r="30" spans="1:20" ht="30" customHeight="1">
      <c r="B30" s="213"/>
      <c r="C30" s="214" t="s">
        <v>302</v>
      </c>
      <c r="D30" s="215">
        <v>235</v>
      </c>
      <c r="E30" s="216">
        <v>1</v>
      </c>
      <c r="F30" s="217">
        <v>1</v>
      </c>
      <c r="G30" s="218">
        <f>D30*E30*F30</f>
        <v>235</v>
      </c>
      <c r="H30" s="218">
        <f>0</f>
        <v>0</v>
      </c>
      <c r="I30" s="218">
        <f>G30+H30</f>
        <v>235</v>
      </c>
      <c r="J30" s="218">
        <f>I30*10%</f>
        <v>23.5</v>
      </c>
      <c r="K30" s="52">
        <f>Masterclass235345624342346724[[#This Row],[10% Fee]]*16%</f>
        <v>3.7600000000000002</v>
      </c>
      <c r="L30" s="218">
        <f>I30+J30+K30</f>
        <v>262.26</v>
      </c>
    </row>
    <row r="31" spans="1:20" ht="24" customHeight="1">
      <c r="B31" s="223"/>
      <c r="C31" s="224" t="s">
        <v>303</v>
      </c>
      <c r="D31" s="225"/>
      <c r="E31" s="226"/>
      <c r="F31" s="226"/>
      <c r="G31" s="225">
        <v>0</v>
      </c>
      <c r="H31" s="225">
        <v>0</v>
      </c>
      <c r="I31" s="225">
        <v>0</v>
      </c>
      <c r="J31" s="225">
        <v>0</v>
      </c>
      <c r="K31" s="225">
        <v>0</v>
      </c>
      <c r="L31" s="227">
        <v>0</v>
      </c>
    </row>
    <row r="32" spans="1:20" ht="30" customHeight="1">
      <c r="B32" s="213"/>
      <c r="C32" s="214" t="s">
        <v>304</v>
      </c>
      <c r="D32" s="215">
        <v>65</v>
      </c>
      <c r="E32" s="216">
        <v>1</v>
      </c>
      <c r="F32" s="217">
        <v>1</v>
      </c>
      <c r="G32" s="218">
        <f>D32*E32*F32</f>
        <v>65</v>
      </c>
      <c r="H32" s="218">
        <f>0</f>
        <v>0</v>
      </c>
      <c r="I32" s="218">
        <f>G32+H32</f>
        <v>65</v>
      </c>
      <c r="J32" s="218">
        <f>I32*10%</f>
        <v>6.5</v>
      </c>
      <c r="K32" s="52">
        <f>Masterclass235345624342346724[[#This Row],[10% Fee]]*16%</f>
        <v>1.04</v>
      </c>
      <c r="L32" s="218">
        <f>I32+J32+K32</f>
        <v>72.540000000000006</v>
      </c>
    </row>
    <row r="33" spans="2:12" ht="30" customHeight="1">
      <c r="B33" s="213"/>
      <c r="C33" s="214" t="s">
        <v>305</v>
      </c>
      <c r="D33" s="215">
        <v>4</v>
      </c>
      <c r="E33" s="216">
        <v>1</v>
      </c>
      <c r="F33" s="217">
        <v>1</v>
      </c>
      <c r="G33" s="218">
        <f>D33*E33*F33</f>
        <v>4</v>
      </c>
      <c r="H33" s="218">
        <f>0</f>
        <v>0</v>
      </c>
      <c r="I33" s="218">
        <f>G33+H33</f>
        <v>4</v>
      </c>
      <c r="J33" s="218">
        <f>I33*10%</f>
        <v>0.4</v>
      </c>
      <c r="K33" s="52">
        <f>Masterclass235345624342346724[[#This Row],[10% Fee]]*16%</f>
        <v>6.4000000000000001E-2</v>
      </c>
      <c r="L33" s="218">
        <f>I33+J33+K33</f>
        <v>4.4640000000000004</v>
      </c>
    </row>
    <row r="34" spans="2:12" ht="18.649999999999999" customHeight="1">
      <c r="B34" s="210"/>
      <c r="C34" s="211" t="s">
        <v>62</v>
      </c>
      <c r="D34" s="230"/>
      <c r="E34" s="212"/>
      <c r="F34" s="212"/>
      <c r="G34" s="212"/>
      <c r="H34" s="212"/>
      <c r="I34" s="212"/>
      <c r="J34" s="212"/>
      <c r="K34" s="212"/>
      <c r="L34" s="212"/>
    </row>
    <row r="35" spans="2:12" ht="28.75" customHeight="1">
      <c r="B35" s="220"/>
      <c r="C35" s="214" t="s">
        <v>306</v>
      </c>
      <c r="D35" s="215">
        <v>6</v>
      </c>
      <c r="E35" s="216">
        <v>51</v>
      </c>
      <c r="F35" s="217">
        <v>8</v>
      </c>
      <c r="G35" s="218">
        <f>D35*E35*F35</f>
        <v>2448</v>
      </c>
      <c r="H35" s="218">
        <f>0</f>
        <v>0</v>
      </c>
      <c r="I35" s="218">
        <f>G35+H35</f>
        <v>2448</v>
      </c>
      <c r="J35" s="218">
        <f>I35*10%</f>
        <v>244.8</v>
      </c>
      <c r="K35" s="52">
        <f>Masterclass235345624342346724[[#This Row],[10% Fee]]*16%</f>
        <v>39.167999999999999</v>
      </c>
      <c r="L35" s="218">
        <f>I35+J35+K35</f>
        <v>2731.9680000000003</v>
      </c>
    </row>
    <row r="36" spans="2:12" ht="50.4" customHeight="1">
      <c r="B36" s="220"/>
      <c r="C36" s="214" t="s">
        <v>307</v>
      </c>
      <c r="D36" s="215">
        <v>7</v>
      </c>
      <c r="E36" s="216">
        <v>51</v>
      </c>
      <c r="F36" s="217">
        <v>8</v>
      </c>
      <c r="G36" s="218">
        <f>D36*E36*F36</f>
        <v>2856</v>
      </c>
      <c r="H36" s="218">
        <f>0</f>
        <v>0</v>
      </c>
      <c r="I36" s="218">
        <f>G36+H36</f>
        <v>2856</v>
      </c>
      <c r="J36" s="218">
        <f>I36*10%</f>
        <v>285.60000000000002</v>
      </c>
      <c r="K36" s="52">
        <f>Masterclass235345624342346724[[#This Row],[10% Fee]]*16%</f>
        <v>45.696000000000005</v>
      </c>
      <c r="L36" s="218">
        <f>I36+J36+K36</f>
        <v>3187.2959999999998</v>
      </c>
    </row>
    <row r="37" spans="2:12" ht="24" customHeight="1">
      <c r="B37" s="223"/>
      <c r="C37" s="224" t="s">
        <v>308</v>
      </c>
      <c r="D37" s="225"/>
      <c r="E37" s="226"/>
      <c r="F37" s="226"/>
      <c r="G37" s="225">
        <v>0</v>
      </c>
      <c r="H37" s="225">
        <v>0</v>
      </c>
      <c r="I37" s="225">
        <v>0</v>
      </c>
      <c r="J37" s="225">
        <v>0</v>
      </c>
      <c r="K37" s="225">
        <v>0</v>
      </c>
      <c r="L37" s="227">
        <v>0</v>
      </c>
    </row>
    <row r="38" spans="2:12" ht="30" customHeight="1">
      <c r="B38" s="213"/>
      <c r="C38" s="214" t="s">
        <v>309</v>
      </c>
      <c r="D38" s="215">
        <v>21</v>
      </c>
      <c r="E38" s="216">
        <v>25</v>
      </c>
      <c r="F38" s="217">
        <v>1</v>
      </c>
      <c r="G38" s="218">
        <f>D38*E38*F38</f>
        <v>525</v>
      </c>
      <c r="H38" s="218">
        <f>0</f>
        <v>0</v>
      </c>
      <c r="I38" s="218">
        <f>G38+H38</f>
        <v>525</v>
      </c>
      <c r="J38" s="218">
        <f>I38*10%</f>
        <v>52.5</v>
      </c>
      <c r="K38" s="52">
        <f>Masterclass235345624342346724[[#This Row],[10% Fee]]*16%</f>
        <v>8.4</v>
      </c>
      <c r="L38" s="218">
        <f>I38+J38+K38</f>
        <v>585.9</v>
      </c>
    </row>
    <row r="39" spans="2:12" ht="38" customHeight="1">
      <c r="B39" s="213"/>
      <c r="C39" s="214" t="s">
        <v>310</v>
      </c>
      <c r="D39" s="215"/>
      <c r="E39" s="216"/>
      <c r="F39" s="217"/>
      <c r="G39" s="218">
        <v>0</v>
      </c>
      <c r="H39" s="218">
        <v>0</v>
      </c>
      <c r="I39" s="218">
        <v>0</v>
      </c>
      <c r="J39" s="218">
        <v>0</v>
      </c>
      <c r="K39" s="52">
        <f>Masterclass235345624342346724[[#This Row],[10% Fee]]*16%</f>
        <v>0</v>
      </c>
      <c r="L39" s="218">
        <v>0</v>
      </c>
    </row>
    <row r="40" spans="2:12" ht="38" customHeight="1">
      <c r="B40" s="213"/>
      <c r="C40" s="214" t="s">
        <v>311</v>
      </c>
      <c r="D40" s="215"/>
      <c r="E40" s="216"/>
      <c r="F40" s="217"/>
      <c r="G40" s="218">
        <v>0</v>
      </c>
      <c r="H40" s="218">
        <v>0</v>
      </c>
      <c r="I40" s="218">
        <v>0</v>
      </c>
      <c r="J40" s="218">
        <v>0</v>
      </c>
      <c r="K40" s="52">
        <f>Masterclass235345624342346724[[#This Row],[10% Fee]]*16%</f>
        <v>0</v>
      </c>
      <c r="L40" s="218">
        <v>0</v>
      </c>
    </row>
    <row r="41" spans="2:12" ht="38" customHeight="1">
      <c r="B41" s="213"/>
      <c r="C41" s="214" t="s">
        <v>312</v>
      </c>
      <c r="D41" s="215"/>
      <c r="E41" s="216"/>
      <c r="F41" s="217"/>
      <c r="G41" s="218">
        <v>0</v>
      </c>
      <c r="H41" s="218">
        <v>0</v>
      </c>
      <c r="I41" s="218">
        <v>0</v>
      </c>
      <c r="J41" s="218">
        <v>0</v>
      </c>
      <c r="K41" s="52">
        <f>Masterclass235345624342346724[[#This Row],[10% Fee]]*16%</f>
        <v>0</v>
      </c>
      <c r="L41" s="218">
        <v>0</v>
      </c>
    </row>
    <row r="42" spans="2:12" ht="38" customHeight="1">
      <c r="B42" s="213"/>
      <c r="C42" s="214" t="s">
        <v>313</v>
      </c>
      <c r="D42" s="215"/>
      <c r="E42" s="216"/>
      <c r="F42" s="217"/>
      <c r="G42" s="218">
        <v>0</v>
      </c>
      <c r="H42" s="218">
        <v>0</v>
      </c>
      <c r="I42" s="218">
        <v>0</v>
      </c>
      <c r="J42" s="218">
        <v>0</v>
      </c>
      <c r="K42" s="52">
        <f>Masterclass235345624342346724[[#This Row],[10% Fee]]*16%</f>
        <v>0</v>
      </c>
      <c r="L42" s="218">
        <v>0</v>
      </c>
    </row>
    <row r="43" spans="2:12" ht="24" customHeight="1">
      <c r="B43" s="223"/>
      <c r="C43" s="224" t="s">
        <v>314</v>
      </c>
      <c r="D43" s="225"/>
      <c r="E43" s="226"/>
      <c r="F43" s="226"/>
      <c r="G43" s="225">
        <v>0</v>
      </c>
      <c r="H43" s="225">
        <v>0</v>
      </c>
      <c r="I43" s="225">
        <v>0</v>
      </c>
      <c r="J43" s="225">
        <v>0</v>
      </c>
      <c r="K43" s="225">
        <v>0</v>
      </c>
      <c r="L43" s="227">
        <v>0</v>
      </c>
    </row>
    <row r="44" spans="2:12" ht="28" customHeight="1">
      <c r="B44" s="223" t="s">
        <v>287</v>
      </c>
      <c r="C44" s="224" t="s">
        <v>315</v>
      </c>
      <c r="D44" s="225"/>
      <c r="E44" s="226"/>
      <c r="F44" s="226"/>
      <c r="G44" s="225">
        <v>0</v>
      </c>
      <c r="H44" s="225">
        <v>0</v>
      </c>
      <c r="I44" s="225">
        <v>0</v>
      </c>
      <c r="J44" s="225">
        <v>0</v>
      </c>
      <c r="K44" s="225">
        <v>0</v>
      </c>
      <c r="L44" s="227">
        <v>0</v>
      </c>
    </row>
    <row r="45" spans="2:12" ht="30" customHeight="1">
      <c r="B45" s="213"/>
      <c r="C45" s="214" t="s">
        <v>316</v>
      </c>
      <c r="D45" s="215">
        <v>0</v>
      </c>
      <c r="E45" s="216">
        <v>51</v>
      </c>
      <c r="F45" s="217">
        <v>1</v>
      </c>
      <c r="G45" s="218">
        <f>D45*E45*F45</f>
        <v>0</v>
      </c>
      <c r="H45" s="218">
        <f>0</f>
        <v>0</v>
      </c>
      <c r="I45" s="218">
        <f>G45+H45</f>
        <v>0</v>
      </c>
      <c r="J45" s="218">
        <f>I45*10%</f>
        <v>0</v>
      </c>
      <c r="K45" s="52">
        <f>Masterclass235345624342346724[[#This Row],[10% Fee]]*16%</f>
        <v>0</v>
      </c>
      <c r="L45" s="218">
        <f>I45+J45+K45</f>
        <v>0</v>
      </c>
    </row>
    <row r="46" spans="2:12" ht="30" customHeight="1">
      <c r="B46" s="213"/>
      <c r="C46" s="214" t="s">
        <v>317</v>
      </c>
      <c r="D46" s="215">
        <v>0</v>
      </c>
      <c r="E46" s="216">
        <v>51</v>
      </c>
      <c r="F46" s="217">
        <v>1</v>
      </c>
      <c r="G46" s="218">
        <f>D46*E46*F46</f>
        <v>0</v>
      </c>
      <c r="H46" s="218">
        <f>0</f>
        <v>0</v>
      </c>
      <c r="I46" s="218">
        <f>G46+H46</f>
        <v>0</v>
      </c>
      <c r="J46" s="218">
        <f>I46*10%</f>
        <v>0</v>
      </c>
      <c r="K46" s="52">
        <f>Masterclass235345624342346724[[#This Row],[10% Fee]]*16%</f>
        <v>0</v>
      </c>
      <c r="L46" s="218">
        <f>I46+J46+K46</f>
        <v>0</v>
      </c>
    </row>
    <row r="47" spans="2:12" ht="30" customHeight="1">
      <c r="B47" s="213"/>
      <c r="C47" s="214" t="s">
        <v>318</v>
      </c>
      <c r="D47" s="215">
        <v>792</v>
      </c>
      <c r="E47" s="216">
        <v>1</v>
      </c>
      <c r="F47" s="217">
        <v>1</v>
      </c>
      <c r="G47" s="218">
        <f>D47*E47*F47</f>
        <v>792</v>
      </c>
      <c r="H47" s="218">
        <f>0</f>
        <v>0</v>
      </c>
      <c r="I47" s="218">
        <f>G47+H47</f>
        <v>792</v>
      </c>
      <c r="J47" s="218">
        <f>I47*10%</f>
        <v>79.2</v>
      </c>
      <c r="K47" s="52">
        <f>Masterclass235345624342346724[[#This Row],[10% Fee]]*16%</f>
        <v>12.672000000000001</v>
      </c>
      <c r="L47" s="218">
        <f>I47+J47+K47</f>
        <v>883.87200000000007</v>
      </c>
    </row>
    <row r="48" spans="2:12" ht="30" customHeight="1">
      <c r="B48" s="213"/>
      <c r="C48" s="214" t="s">
        <v>319</v>
      </c>
      <c r="D48" s="215">
        <v>60</v>
      </c>
      <c r="E48" s="216">
        <v>2</v>
      </c>
      <c r="F48" s="217">
        <v>1</v>
      </c>
      <c r="G48" s="218">
        <f>D48*E48*F48</f>
        <v>120</v>
      </c>
      <c r="H48" s="218">
        <f>0</f>
        <v>0</v>
      </c>
      <c r="I48" s="218">
        <f>G48+H48</f>
        <v>120</v>
      </c>
      <c r="J48" s="218">
        <f>I48*10%</f>
        <v>12</v>
      </c>
      <c r="K48" s="52">
        <f>Masterclass235345624342346724[[#This Row],[10% Fee]]*16%</f>
        <v>1.92</v>
      </c>
      <c r="L48" s="218">
        <f>I48+J48+K48</f>
        <v>133.91999999999999</v>
      </c>
    </row>
    <row r="49" spans="2:12" ht="30" customHeight="1">
      <c r="B49" s="213"/>
      <c r="C49" s="214" t="s">
        <v>320</v>
      </c>
      <c r="D49" s="215">
        <v>290</v>
      </c>
      <c r="E49" s="216">
        <v>1</v>
      </c>
      <c r="F49" s="217">
        <v>1</v>
      </c>
      <c r="G49" s="218">
        <f>D49*E49*F49</f>
        <v>290</v>
      </c>
      <c r="H49" s="218">
        <f>0</f>
        <v>0</v>
      </c>
      <c r="I49" s="218">
        <f>G49+H49</f>
        <v>290</v>
      </c>
      <c r="J49" s="218">
        <f>I49*10%</f>
        <v>29</v>
      </c>
      <c r="K49" s="52">
        <f>Masterclass235345624342346724[[#This Row],[10% Fee]]*16%</f>
        <v>4.6399999999999997</v>
      </c>
      <c r="L49" s="218">
        <f>I49+J49+K49</f>
        <v>323.64</v>
      </c>
    </row>
    <row r="50" spans="2:12" ht="38" customHeight="1">
      <c r="B50" s="213"/>
      <c r="C50" s="214" t="s">
        <v>321</v>
      </c>
      <c r="D50" s="215"/>
      <c r="E50" s="216"/>
      <c r="F50" s="217"/>
      <c r="G50" s="218">
        <v>0</v>
      </c>
      <c r="H50" s="218">
        <v>0</v>
      </c>
      <c r="I50" s="218">
        <v>0</v>
      </c>
      <c r="J50" s="218">
        <v>0</v>
      </c>
      <c r="K50" s="52">
        <f>Masterclass235345624342346724[[#This Row],[10% Fee]]*16%</f>
        <v>0</v>
      </c>
      <c r="L50" s="218">
        <v>0</v>
      </c>
    </row>
    <row r="51" spans="2:12" ht="28" customHeight="1">
      <c r="B51" s="223" t="s">
        <v>322</v>
      </c>
      <c r="C51" s="224" t="s">
        <v>323</v>
      </c>
      <c r="D51" s="225"/>
      <c r="E51" s="226"/>
      <c r="F51" s="226"/>
      <c r="G51" s="225">
        <v>0</v>
      </c>
      <c r="H51" s="225">
        <v>0</v>
      </c>
      <c r="I51" s="225">
        <v>0</v>
      </c>
      <c r="J51" s="225">
        <v>0</v>
      </c>
      <c r="K51" s="225">
        <v>0</v>
      </c>
      <c r="L51" s="227">
        <v>0</v>
      </c>
    </row>
    <row r="52" spans="2:12" ht="30" customHeight="1">
      <c r="B52" s="213"/>
      <c r="C52" s="214" t="s">
        <v>324</v>
      </c>
      <c r="D52" s="215">
        <v>465</v>
      </c>
      <c r="E52" s="216">
        <v>2</v>
      </c>
      <c r="F52" s="217">
        <v>1</v>
      </c>
      <c r="G52" s="218">
        <f>D52*E52*F52</f>
        <v>930</v>
      </c>
      <c r="H52" s="218">
        <f>0</f>
        <v>0</v>
      </c>
      <c r="I52" s="218">
        <f>G52+H52</f>
        <v>930</v>
      </c>
      <c r="J52" s="218">
        <f>I52*10%</f>
        <v>93</v>
      </c>
      <c r="K52" s="52">
        <f>Masterclass235345624342346724[[#This Row],[10% Fee]]*16%</f>
        <v>14.88</v>
      </c>
      <c r="L52" s="218">
        <f>I52+J52+K52</f>
        <v>1037.8800000000001</v>
      </c>
    </row>
    <row r="53" spans="2:12" ht="30" customHeight="1">
      <c r="B53" s="213"/>
      <c r="C53" s="214" t="s">
        <v>325</v>
      </c>
      <c r="D53" s="215">
        <v>6</v>
      </c>
      <c r="E53" s="216">
        <v>51</v>
      </c>
      <c r="F53" s="217">
        <v>1</v>
      </c>
      <c r="G53" s="218">
        <f>D53*E53*F53</f>
        <v>306</v>
      </c>
      <c r="H53" s="218">
        <f>0</f>
        <v>0</v>
      </c>
      <c r="I53" s="218">
        <f>G53+H53</f>
        <v>306</v>
      </c>
      <c r="J53" s="218">
        <f>I53*10%</f>
        <v>30.6</v>
      </c>
      <c r="K53" s="52">
        <f>Masterclass235345624342346724[[#This Row],[10% Fee]]*16%</f>
        <v>4.8959999999999999</v>
      </c>
      <c r="L53" s="218">
        <f>I53+J53+K53</f>
        <v>341.49600000000004</v>
      </c>
    </row>
    <row r="54" spans="2:12" ht="30" customHeight="1">
      <c r="B54" s="213"/>
      <c r="C54" s="214" t="s">
        <v>326</v>
      </c>
      <c r="D54" s="215">
        <v>370</v>
      </c>
      <c r="E54" s="216">
        <v>1</v>
      </c>
      <c r="F54" s="217">
        <v>1</v>
      </c>
      <c r="G54" s="218">
        <f>D54*E54*F54</f>
        <v>370</v>
      </c>
      <c r="H54" s="218">
        <f>0</f>
        <v>0</v>
      </c>
      <c r="I54" s="218">
        <f>G54+H54</f>
        <v>370</v>
      </c>
      <c r="J54" s="218">
        <f>I54*10%</f>
        <v>37</v>
      </c>
      <c r="K54" s="52">
        <f>Masterclass235345624342346724[[#This Row],[10% Fee]]*16%</f>
        <v>5.92</v>
      </c>
      <c r="L54" s="218">
        <f>I54+J54+K54</f>
        <v>412.92</v>
      </c>
    </row>
    <row r="55" spans="2:12" ht="30" customHeight="1">
      <c r="B55" s="213"/>
      <c r="C55" s="214" t="s">
        <v>327</v>
      </c>
      <c r="D55" s="215">
        <v>965</v>
      </c>
      <c r="E55" s="216">
        <v>1</v>
      </c>
      <c r="F55" s="217">
        <v>1</v>
      </c>
      <c r="G55" s="218">
        <f>D55*E55*F55</f>
        <v>965</v>
      </c>
      <c r="H55" s="218">
        <f>0</f>
        <v>0</v>
      </c>
      <c r="I55" s="218">
        <f>G55+H55</f>
        <v>965</v>
      </c>
      <c r="J55" s="218">
        <f>I55*10%</f>
        <v>96.5</v>
      </c>
      <c r="K55" s="52">
        <f>Masterclass235345624342346724[[#This Row],[10% Fee]]*16%</f>
        <v>15.44</v>
      </c>
      <c r="L55" s="218">
        <f>I55+J55+K55</f>
        <v>1076.94</v>
      </c>
    </row>
    <row r="56" spans="2:12" ht="30" customHeight="1">
      <c r="B56" s="213"/>
      <c r="C56" s="214" t="s">
        <v>328</v>
      </c>
      <c r="D56" s="215">
        <v>220</v>
      </c>
      <c r="E56" s="216">
        <v>11</v>
      </c>
      <c r="F56" s="217">
        <v>1</v>
      </c>
      <c r="G56" s="218">
        <f>D56*E56*F56</f>
        <v>2420</v>
      </c>
      <c r="H56" s="218">
        <f>0</f>
        <v>0</v>
      </c>
      <c r="I56" s="218">
        <f>G56+H56</f>
        <v>2420</v>
      </c>
      <c r="J56" s="218">
        <f>I56*10%</f>
        <v>242</v>
      </c>
      <c r="K56" s="52">
        <f>Masterclass235345624342346724[[#This Row],[10% Fee]]*16%</f>
        <v>38.72</v>
      </c>
      <c r="L56" s="218">
        <f>I56+J56+K56</f>
        <v>2700.72</v>
      </c>
    </row>
    <row r="57" spans="2:12" ht="24" customHeight="1">
      <c r="B57" s="223"/>
      <c r="C57" s="224" t="s">
        <v>329</v>
      </c>
      <c r="D57" s="225"/>
      <c r="E57" s="226"/>
      <c r="F57" s="226"/>
      <c r="G57" s="225">
        <v>0</v>
      </c>
      <c r="H57" s="225">
        <v>0</v>
      </c>
      <c r="I57" s="225">
        <v>0</v>
      </c>
      <c r="J57" s="225">
        <v>0</v>
      </c>
      <c r="K57" s="225">
        <v>0</v>
      </c>
      <c r="L57" s="227">
        <v>0</v>
      </c>
    </row>
    <row r="58" spans="2:12" ht="30" customHeight="1">
      <c r="B58" s="213"/>
      <c r="C58" s="214" t="s">
        <v>330</v>
      </c>
      <c r="D58" s="215">
        <v>33</v>
      </c>
      <c r="E58" s="216">
        <v>51</v>
      </c>
      <c r="F58" s="217">
        <v>1</v>
      </c>
      <c r="G58" s="218">
        <f>D58*E58*F58</f>
        <v>1683</v>
      </c>
      <c r="H58" s="218">
        <f>0</f>
        <v>0</v>
      </c>
      <c r="I58" s="218">
        <f>G58+H58</f>
        <v>1683</v>
      </c>
      <c r="J58" s="218">
        <f>I58*10%</f>
        <v>168.3</v>
      </c>
      <c r="K58" s="52">
        <f>Masterclass235345624342346724[[#This Row],[10% Fee]]*16%</f>
        <v>26.928000000000001</v>
      </c>
      <c r="L58" s="218">
        <f>I58+J58+K58</f>
        <v>1878.2280000000001</v>
      </c>
    </row>
    <row r="59" spans="2:12" ht="30" customHeight="1">
      <c r="B59" s="213"/>
      <c r="C59" s="214" t="s">
        <v>331</v>
      </c>
      <c r="D59" s="215">
        <v>792</v>
      </c>
      <c r="E59" s="216">
        <v>1</v>
      </c>
      <c r="F59" s="217">
        <v>1</v>
      </c>
      <c r="G59" s="218">
        <f>D59*E59*F59</f>
        <v>792</v>
      </c>
      <c r="H59" s="218">
        <f>0</f>
        <v>0</v>
      </c>
      <c r="I59" s="218">
        <f>G59+H59</f>
        <v>792</v>
      </c>
      <c r="J59" s="218">
        <f>I59*10%</f>
        <v>79.2</v>
      </c>
      <c r="K59" s="52">
        <f>Masterclass235345624342346724[[#This Row],[10% Fee]]*16%</f>
        <v>12.672000000000001</v>
      </c>
      <c r="L59" s="218">
        <f>I59+J59+K59</f>
        <v>883.87200000000007</v>
      </c>
    </row>
    <row r="60" spans="2:12" ht="38" customHeight="1">
      <c r="B60" s="213"/>
      <c r="C60" s="214" t="s">
        <v>332</v>
      </c>
      <c r="D60" s="215"/>
      <c r="E60" s="216"/>
      <c r="F60" s="217"/>
      <c r="G60" s="218">
        <v>0</v>
      </c>
      <c r="H60" s="218">
        <v>0</v>
      </c>
      <c r="I60" s="218">
        <v>0</v>
      </c>
      <c r="J60" s="218">
        <v>0</v>
      </c>
      <c r="K60" s="52">
        <f>Masterclass235345624342346724[[#This Row],[10% Fee]]*16%</f>
        <v>0</v>
      </c>
      <c r="L60" s="218">
        <v>0</v>
      </c>
    </row>
    <row r="61" spans="2:12" ht="30" customHeight="1">
      <c r="B61" s="213"/>
      <c r="C61" s="214" t="s">
        <v>320</v>
      </c>
      <c r="D61" s="215">
        <v>290</v>
      </c>
      <c r="E61" s="216">
        <v>1</v>
      </c>
      <c r="F61" s="217">
        <v>1</v>
      </c>
      <c r="G61" s="218">
        <f>D61*E61*F61</f>
        <v>290</v>
      </c>
      <c r="H61" s="218">
        <f>0</f>
        <v>0</v>
      </c>
      <c r="I61" s="218">
        <f>G61+H61</f>
        <v>290</v>
      </c>
      <c r="J61" s="218">
        <f>I61*10%</f>
        <v>29</v>
      </c>
      <c r="K61" s="52">
        <f>Masterclass235345624342346724[[#This Row],[10% Fee]]*16%</f>
        <v>4.6399999999999997</v>
      </c>
      <c r="L61" s="218">
        <f>I61+J61+K61</f>
        <v>323.64</v>
      </c>
    </row>
    <row r="62" spans="2:12" ht="28" customHeight="1">
      <c r="B62" s="223" t="s">
        <v>333</v>
      </c>
      <c r="C62" s="224" t="s">
        <v>334</v>
      </c>
      <c r="D62" s="225"/>
      <c r="E62" s="226"/>
      <c r="F62" s="226"/>
      <c r="G62" s="225">
        <v>0</v>
      </c>
      <c r="H62" s="225">
        <v>0</v>
      </c>
      <c r="I62" s="225">
        <v>0</v>
      </c>
      <c r="J62" s="225">
        <v>0</v>
      </c>
      <c r="K62" s="225">
        <v>0</v>
      </c>
      <c r="L62" s="227">
        <v>0</v>
      </c>
    </row>
    <row r="63" spans="2:12" ht="30" customHeight="1">
      <c r="B63" s="213"/>
      <c r="C63" s="214" t="s">
        <v>324</v>
      </c>
      <c r="D63" s="215">
        <v>465</v>
      </c>
      <c r="E63" s="216">
        <v>2</v>
      </c>
      <c r="F63" s="217">
        <v>1</v>
      </c>
      <c r="G63" s="218">
        <f>D63*E63*F63</f>
        <v>930</v>
      </c>
      <c r="H63" s="218">
        <f>0</f>
        <v>0</v>
      </c>
      <c r="I63" s="218">
        <f>G63+H63</f>
        <v>930</v>
      </c>
      <c r="J63" s="218">
        <f>I63*10%</f>
        <v>93</v>
      </c>
      <c r="K63" s="218">
        <f>J63*16%</f>
        <v>14.88</v>
      </c>
      <c r="L63" s="218">
        <f>I63+J63+K63</f>
        <v>1037.8800000000001</v>
      </c>
    </row>
    <row r="64" spans="2:12" ht="30" customHeight="1">
      <c r="B64" s="213"/>
      <c r="C64" s="214" t="s">
        <v>325</v>
      </c>
      <c r="D64" s="215">
        <v>6</v>
      </c>
      <c r="E64" s="216">
        <v>51</v>
      </c>
      <c r="F64" s="217">
        <v>1</v>
      </c>
      <c r="G64" s="218">
        <f>D64*E64*F64</f>
        <v>306</v>
      </c>
      <c r="H64" s="218">
        <f>0</f>
        <v>0</v>
      </c>
      <c r="I64" s="218">
        <f>G64+H64</f>
        <v>306</v>
      </c>
      <c r="J64" s="218">
        <f>I64*10%</f>
        <v>30.6</v>
      </c>
      <c r="K64" s="218">
        <f>J64*16%</f>
        <v>4.8959999999999999</v>
      </c>
      <c r="L64" s="218">
        <f>I64+J64+K64</f>
        <v>341.49600000000004</v>
      </c>
    </row>
    <row r="65" spans="2:12" ht="24" customHeight="1">
      <c r="B65" s="223"/>
      <c r="C65" s="224" t="s">
        <v>335</v>
      </c>
      <c r="D65" s="225"/>
      <c r="E65" s="231"/>
      <c r="F65" s="231"/>
      <c r="G65" s="225">
        <v>0</v>
      </c>
      <c r="H65" s="225">
        <v>0</v>
      </c>
      <c r="I65" s="225">
        <v>0</v>
      </c>
      <c r="J65" s="225">
        <v>0</v>
      </c>
      <c r="K65" s="225">
        <v>0</v>
      </c>
      <c r="L65" s="227">
        <v>0</v>
      </c>
    </row>
    <row r="66" spans="2:12" ht="30" customHeight="1">
      <c r="B66" s="213"/>
      <c r="C66" s="214" t="s">
        <v>336</v>
      </c>
      <c r="D66" s="215">
        <v>3400</v>
      </c>
      <c r="E66" s="216">
        <v>1</v>
      </c>
      <c r="F66" s="217">
        <v>1</v>
      </c>
      <c r="G66" s="218">
        <f>D66*E66*F66</f>
        <v>3400</v>
      </c>
      <c r="H66" s="218">
        <f>0</f>
        <v>0</v>
      </c>
      <c r="I66" s="218">
        <f>G66+H66</f>
        <v>3400</v>
      </c>
      <c r="J66" s="218">
        <f>I66*10%</f>
        <v>340</v>
      </c>
      <c r="K66" s="218">
        <f>J66*16%</f>
        <v>54.4</v>
      </c>
      <c r="L66" s="218">
        <f>I66+J66+K66</f>
        <v>3794.4</v>
      </c>
    </row>
    <row r="67" spans="2:12" ht="30" customHeight="1">
      <c r="B67" s="213"/>
      <c r="C67" s="214" t="s">
        <v>337</v>
      </c>
      <c r="D67" s="215">
        <v>118</v>
      </c>
      <c r="E67" s="216">
        <v>51</v>
      </c>
      <c r="F67" s="217">
        <v>1</v>
      </c>
      <c r="G67" s="218">
        <f>D67*E67*F67</f>
        <v>6018</v>
      </c>
      <c r="H67" s="218">
        <f>0</f>
        <v>0</v>
      </c>
      <c r="I67" s="218">
        <f>G67+H67</f>
        <v>6018</v>
      </c>
      <c r="J67" s="218">
        <f>I67*10%</f>
        <v>601.80000000000007</v>
      </c>
      <c r="K67" s="218">
        <f>J67*16%</f>
        <v>96.288000000000011</v>
      </c>
      <c r="L67" s="218">
        <f>I67+J67+K67</f>
        <v>6716.0879999999997</v>
      </c>
    </row>
    <row r="68" spans="2:12" ht="38" customHeight="1">
      <c r="B68" s="213"/>
      <c r="C68" s="214" t="s">
        <v>338</v>
      </c>
      <c r="D68" s="215"/>
      <c r="E68" s="216"/>
      <c r="F68" s="217"/>
      <c r="G68" s="218">
        <v>0</v>
      </c>
      <c r="H68" s="218">
        <v>0</v>
      </c>
      <c r="I68" s="218">
        <v>0</v>
      </c>
      <c r="J68" s="218">
        <v>0</v>
      </c>
      <c r="K68" s="218">
        <f>J68*16%</f>
        <v>0</v>
      </c>
      <c r="L68" s="218">
        <v>0</v>
      </c>
    </row>
    <row r="69" spans="2:12" ht="30" customHeight="1">
      <c r="B69" s="213"/>
      <c r="C69" s="214" t="s">
        <v>339</v>
      </c>
      <c r="D69" s="215">
        <v>792</v>
      </c>
      <c r="E69" s="216">
        <v>1</v>
      </c>
      <c r="F69" s="217">
        <v>1</v>
      </c>
      <c r="G69" s="218">
        <f>D69*E69*F69</f>
        <v>792</v>
      </c>
      <c r="H69" s="218">
        <f>0</f>
        <v>0</v>
      </c>
      <c r="I69" s="218">
        <f>G69+H69</f>
        <v>792</v>
      </c>
      <c r="J69" s="218">
        <f>I69*10%</f>
        <v>79.2</v>
      </c>
      <c r="K69" s="218">
        <f>J69*16%</f>
        <v>12.672000000000001</v>
      </c>
      <c r="L69" s="218">
        <f>I69+J69+K69</f>
        <v>883.87200000000007</v>
      </c>
    </row>
    <row r="70" spans="2:12" ht="30" customHeight="1">
      <c r="B70" s="213"/>
      <c r="C70" s="214" t="s">
        <v>320</v>
      </c>
      <c r="D70" s="215">
        <v>290</v>
      </c>
      <c r="E70" s="216">
        <v>1</v>
      </c>
      <c r="F70" s="217">
        <v>1</v>
      </c>
      <c r="G70" s="218">
        <f>D70*E70*F70</f>
        <v>290</v>
      </c>
      <c r="H70" s="218">
        <f>0</f>
        <v>0</v>
      </c>
      <c r="I70" s="218">
        <f>G70+H70</f>
        <v>290</v>
      </c>
      <c r="J70" s="218">
        <f>I70*10%</f>
        <v>29</v>
      </c>
      <c r="K70" s="218">
        <f>J70*16%</f>
        <v>4.6399999999999997</v>
      </c>
      <c r="L70" s="218">
        <f>I70+J70+K70</f>
        <v>323.64</v>
      </c>
    </row>
    <row r="71" spans="2:12" ht="28" customHeight="1">
      <c r="B71" s="223" t="s">
        <v>340</v>
      </c>
      <c r="C71" s="224" t="s">
        <v>341</v>
      </c>
      <c r="D71" s="225"/>
      <c r="E71" s="231"/>
      <c r="F71" s="231"/>
      <c r="G71" s="225">
        <v>0</v>
      </c>
      <c r="H71" s="225">
        <v>0</v>
      </c>
      <c r="I71" s="225">
        <v>0</v>
      </c>
      <c r="J71" s="225">
        <v>0</v>
      </c>
      <c r="K71" s="225">
        <v>0</v>
      </c>
      <c r="L71" s="227">
        <v>0</v>
      </c>
    </row>
    <row r="72" spans="2:12" ht="30" customHeight="1">
      <c r="B72" s="213"/>
      <c r="C72" s="214" t="s">
        <v>342</v>
      </c>
      <c r="D72" s="215">
        <v>640</v>
      </c>
      <c r="E72" s="216">
        <v>2</v>
      </c>
      <c r="F72" s="217">
        <v>1</v>
      </c>
      <c r="G72" s="218">
        <f t="shared" ref="G72:G78" si="1">D72*E72*F72</f>
        <v>1280</v>
      </c>
      <c r="H72" s="218">
        <f>0</f>
        <v>0</v>
      </c>
      <c r="I72" s="218">
        <f t="shared" ref="I72:I78" si="2">G72+H72</f>
        <v>1280</v>
      </c>
      <c r="J72" s="218">
        <f t="shared" ref="J72:J78" si="3">I72*10%</f>
        <v>128</v>
      </c>
      <c r="K72" s="218">
        <f>J72*16%</f>
        <v>20.48</v>
      </c>
      <c r="L72" s="218">
        <f t="shared" ref="L72:L78" si="4">I72+J72+K72</f>
        <v>1428.48</v>
      </c>
    </row>
    <row r="73" spans="2:12" ht="30" customHeight="1">
      <c r="B73" s="213"/>
      <c r="C73" s="214" t="s">
        <v>325</v>
      </c>
      <c r="D73" s="215">
        <v>6</v>
      </c>
      <c r="E73" s="216">
        <v>51</v>
      </c>
      <c r="F73" s="217">
        <v>1</v>
      </c>
      <c r="G73" s="218">
        <f t="shared" si="1"/>
        <v>306</v>
      </c>
      <c r="H73" s="218">
        <f>0</f>
        <v>0</v>
      </c>
      <c r="I73" s="218">
        <f t="shared" si="2"/>
        <v>306</v>
      </c>
      <c r="J73" s="218">
        <f t="shared" si="3"/>
        <v>30.6</v>
      </c>
      <c r="K73" s="218">
        <f>J73*16%</f>
        <v>4.8959999999999999</v>
      </c>
      <c r="L73" s="218">
        <f t="shared" si="4"/>
        <v>341.49600000000004</v>
      </c>
    </row>
    <row r="74" spans="2:12" ht="30" customHeight="1">
      <c r="B74" s="213"/>
      <c r="C74" s="214" t="s">
        <v>343</v>
      </c>
      <c r="D74" s="215">
        <v>65</v>
      </c>
      <c r="E74" s="216">
        <v>51</v>
      </c>
      <c r="F74" s="217">
        <v>1</v>
      </c>
      <c r="G74" s="218">
        <f t="shared" si="1"/>
        <v>3315</v>
      </c>
      <c r="H74" s="218">
        <f>0</f>
        <v>0</v>
      </c>
      <c r="I74" s="218">
        <f t="shared" si="2"/>
        <v>3315</v>
      </c>
      <c r="J74" s="218">
        <f t="shared" si="3"/>
        <v>331.5</v>
      </c>
      <c r="K74" s="218">
        <f>J74*16%</f>
        <v>53.04</v>
      </c>
      <c r="L74" s="218">
        <f t="shared" si="4"/>
        <v>3699.54</v>
      </c>
    </row>
    <row r="75" spans="2:12" ht="30" customHeight="1">
      <c r="B75" s="213"/>
      <c r="C75" s="214" t="s">
        <v>344</v>
      </c>
      <c r="D75" s="215">
        <v>34</v>
      </c>
      <c r="E75" s="216">
        <v>51</v>
      </c>
      <c r="F75" s="217">
        <v>1</v>
      </c>
      <c r="G75" s="218">
        <f t="shared" si="1"/>
        <v>1734</v>
      </c>
      <c r="H75" s="218">
        <f>0</f>
        <v>0</v>
      </c>
      <c r="I75" s="218">
        <f t="shared" si="2"/>
        <v>1734</v>
      </c>
      <c r="J75" s="218">
        <f t="shared" si="3"/>
        <v>173.4</v>
      </c>
      <c r="K75" s="218">
        <f>J75*16%</f>
        <v>27.744</v>
      </c>
      <c r="L75" s="218">
        <f t="shared" si="4"/>
        <v>1935.144</v>
      </c>
    </row>
    <row r="76" spans="2:12" ht="30" customHeight="1">
      <c r="B76" s="213"/>
      <c r="C76" s="214" t="s">
        <v>345</v>
      </c>
      <c r="D76" s="215">
        <v>38</v>
      </c>
      <c r="E76" s="216">
        <v>51</v>
      </c>
      <c r="F76" s="217">
        <v>1</v>
      </c>
      <c r="G76" s="218">
        <f t="shared" si="1"/>
        <v>1938</v>
      </c>
      <c r="H76" s="218">
        <f>0</f>
        <v>0</v>
      </c>
      <c r="I76" s="218">
        <f t="shared" si="2"/>
        <v>1938</v>
      </c>
      <c r="J76" s="218">
        <f t="shared" si="3"/>
        <v>193.8</v>
      </c>
      <c r="K76" s="218">
        <f>J76*16%</f>
        <v>31.008000000000003</v>
      </c>
      <c r="L76" s="218">
        <f t="shared" si="4"/>
        <v>2162.808</v>
      </c>
    </row>
    <row r="77" spans="2:12" ht="30" customHeight="1">
      <c r="B77" s="213"/>
      <c r="C77" s="214" t="s">
        <v>346</v>
      </c>
      <c r="D77" s="215">
        <v>1700</v>
      </c>
      <c r="E77" s="216">
        <v>1</v>
      </c>
      <c r="F77" s="217">
        <v>1</v>
      </c>
      <c r="G77" s="218">
        <f t="shared" si="1"/>
        <v>1700</v>
      </c>
      <c r="H77" s="218">
        <f>0</f>
        <v>0</v>
      </c>
      <c r="I77" s="218">
        <f t="shared" si="2"/>
        <v>1700</v>
      </c>
      <c r="J77" s="218">
        <f t="shared" si="3"/>
        <v>170</v>
      </c>
      <c r="K77" s="218">
        <f>J77*16%</f>
        <v>27.2</v>
      </c>
      <c r="L77" s="218">
        <f t="shared" si="4"/>
        <v>1897.2</v>
      </c>
    </row>
    <row r="78" spans="2:12" ht="30" customHeight="1">
      <c r="B78" s="213"/>
      <c r="C78" s="214" t="s">
        <v>320</v>
      </c>
      <c r="D78" s="215">
        <v>290</v>
      </c>
      <c r="E78" s="216">
        <v>1</v>
      </c>
      <c r="F78" s="217">
        <v>1</v>
      </c>
      <c r="G78" s="218">
        <f t="shared" si="1"/>
        <v>290</v>
      </c>
      <c r="H78" s="218">
        <f>0</f>
        <v>0</v>
      </c>
      <c r="I78" s="218">
        <f t="shared" si="2"/>
        <v>290</v>
      </c>
      <c r="J78" s="218">
        <f t="shared" si="3"/>
        <v>29</v>
      </c>
      <c r="K78" s="218">
        <f>J78*16%</f>
        <v>4.6399999999999997</v>
      </c>
      <c r="L78" s="218">
        <f t="shared" si="4"/>
        <v>323.64</v>
      </c>
    </row>
    <row r="79" spans="2:12" ht="38" customHeight="1">
      <c r="B79" s="213"/>
      <c r="C79" s="214" t="s">
        <v>347</v>
      </c>
      <c r="D79" s="215"/>
      <c r="E79" s="216"/>
      <c r="F79" s="217"/>
      <c r="G79" s="218">
        <v>0</v>
      </c>
      <c r="H79" s="218">
        <v>0</v>
      </c>
      <c r="I79" s="218">
        <v>0</v>
      </c>
      <c r="J79" s="218">
        <v>0</v>
      </c>
      <c r="K79" s="218">
        <f>J79*16%</f>
        <v>0</v>
      </c>
      <c r="L79" s="218">
        <v>0</v>
      </c>
    </row>
    <row r="80" spans="2:12" ht="28" customHeight="1">
      <c r="B80" s="223" t="s">
        <v>348</v>
      </c>
      <c r="C80" s="224" t="s">
        <v>349</v>
      </c>
      <c r="D80" s="225"/>
      <c r="E80" s="231"/>
      <c r="F80" s="231"/>
      <c r="G80" s="225">
        <v>0</v>
      </c>
      <c r="H80" s="225">
        <v>0</v>
      </c>
      <c r="I80" s="225">
        <v>0</v>
      </c>
      <c r="J80" s="225">
        <v>0</v>
      </c>
      <c r="K80" s="225">
        <v>0</v>
      </c>
      <c r="L80" s="227">
        <v>0</v>
      </c>
    </row>
    <row r="81" spans="2:12" ht="30" customHeight="1">
      <c r="B81" s="213"/>
      <c r="C81" s="214" t="s">
        <v>350</v>
      </c>
      <c r="D81" s="215">
        <v>580</v>
      </c>
      <c r="E81" s="216">
        <v>2</v>
      </c>
      <c r="F81" s="217">
        <v>1</v>
      </c>
      <c r="G81" s="218">
        <f t="shared" ref="G81:G86" si="5">D81*E81*F81</f>
        <v>1160</v>
      </c>
      <c r="H81" s="218">
        <f>0</f>
        <v>0</v>
      </c>
      <c r="I81" s="218">
        <f t="shared" ref="I81:I86" si="6">G81+H81</f>
        <v>1160</v>
      </c>
      <c r="J81" s="218">
        <f t="shared" ref="J81:J86" si="7">I81*10%</f>
        <v>116</v>
      </c>
      <c r="K81" s="218">
        <f>J81*16%</f>
        <v>18.559999999999999</v>
      </c>
      <c r="L81" s="218">
        <f t="shared" ref="L81:L86" si="8">I81+J81+K81</f>
        <v>1294.56</v>
      </c>
    </row>
    <row r="82" spans="2:12" ht="30" customHeight="1">
      <c r="B82" s="213"/>
      <c r="C82" s="214" t="s">
        <v>325</v>
      </c>
      <c r="D82" s="215">
        <v>6</v>
      </c>
      <c r="E82" s="216">
        <v>51</v>
      </c>
      <c r="F82" s="217">
        <v>1</v>
      </c>
      <c r="G82" s="218">
        <f t="shared" si="5"/>
        <v>306</v>
      </c>
      <c r="H82" s="218">
        <f>0</f>
        <v>0</v>
      </c>
      <c r="I82" s="218">
        <f t="shared" si="6"/>
        <v>306</v>
      </c>
      <c r="J82" s="218">
        <f t="shared" si="7"/>
        <v>30.6</v>
      </c>
      <c r="K82" s="218">
        <f>J82*16%</f>
        <v>4.8959999999999999</v>
      </c>
      <c r="L82" s="218">
        <f t="shared" si="8"/>
        <v>341.49600000000004</v>
      </c>
    </row>
    <row r="83" spans="2:12" ht="30" customHeight="1">
      <c r="B83" s="213"/>
      <c r="C83" s="214" t="s">
        <v>346</v>
      </c>
      <c r="D83" s="215">
        <v>1600</v>
      </c>
      <c r="E83" s="216">
        <v>1</v>
      </c>
      <c r="F83" s="217">
        <v>1</v>
      </c>
      <c r="G83" s="218">
        <f t="shared" si="5"/>
        <v>1600</v>
      </c>
      <c r="H83" s="218">
        <f>0</f>
        <v>0</v>
      </c>
      <c r="I83" s="218">
        <f t="shared" si="6"/>
        <v>1600</v>
      </c>
      <c r="J83" s="218">
        <f t="shared" si="7"/>
        <v>160</v>
      </c>
      <c r="K83" s="218">
        <f>J83*16%</f>
        <v>25.6</v>
      </c>
      <c r="L83" s="218">
        <f t="shared" si="8"/>
        <v>1785.6</v>
      </c>
    </row>
    <row r="84" spans="2:12" ht="30" customHeight="1">
      <c r="B84" s="213"/>
      <c r="C84" s="214" t="s">
        <v>351</v>
      </c>
      <c r="D84" s="215">
        <v>37</v>
      </c>
      <c r="E84" s="216">
        <v>51</v>
      </c>
      <c r="F84" s="217">
        <v>1</v>
      </c>
      <c r="G84" s="218">
        <f t="shared" si="5"/>
        <v>1887</v>
      </c>
      <c r="H84" s="218">
        <f>0</f>
        <v>0</v>
      </c>
      <c r="I84" s="218">
        <f t="shared" si="6"/>
        <v>1887</v>
      </c>
      <c r="J84" s="218">
        <f t="shared" si="7"/>
        <v>188.70000000000002</v>
      </c>
      <c r="K84" s="218">
        <f>J84*16%</f>
        <v>30.192000000000004</v>
      </c>
      <c r="L84" s="218">
        <f t="shared" si="8"/>
        <v>2105.8919999999998</v>
      </c>
    </row>
    <row r="85" spans="2:12" ht="30" customHeight="1">
      <c r="B85" s="213"/>
      <c r="C85" s="214" t="s">
        <v>352</v>
      </c>
      <c r="D85" s="215">
        <v>590</v>
      </c>
      <c r="E85" s="216">
        <v>2</v>
      </c>
      <c r="F85" s="217">
        <v>1</v>
      </c>
      <c r="G85" s="218">
        <f t="shared" si="5"/>
        <v>1180</v>
      </c>
      <c r="H85" s="218">
        <f>0</f>
        <v>0</v>
      </c>
      <c r="I85" s="218">
        <f t="shared" si="6"/>
        <v>1180</v>
      </c>
      <c r="J85" s="218">
        <f t="shared" si="7"/>
        <v>118</v>
      </c>
      <c r="K85" s="218">
        <f>J85*16%</f>
        <v>18.88</v>
      </c>
      <c r="L85" s="218">
        <f t="shared" si="8"/>
        <v>1316.88</v>
      </c>
    </row>
    <row r="86" spans="2:12" ht="30" customHeight="1">
      <c r="B86" s="213"/>
      <c r="C86" s="214" t="s">
        <v>320</v>
      </c>
      <c r="D86" s="215">
        <v>260</v>
      </c>
      <c r="E86" s="216">
        <v>2</v>
      </c>
      <c r="F86" s="217">
        <v>1</v>
      </c>
      <c r="G86" s="218">
        <f t="shared" si="5"/>
        <v>520</v>
      </c>
      <c r="H86" s="218">
        <f>0</f>
        <v>0</v>
      </c>
      <c r="I86" s="218">
        <f t="shared" si="6"/>
        <v>520</v>
      </c>
      <c r="J86" s="218">
        <f t="shared" si="7"/>
        <v>52</v>
      </c>
      <c r="K86" s="218">
        <f>J86*16%</f>
        <v>8.32</v>
      </c>
      <c r="L86" s="218">
        <f t="shared" si="8"/>
        <v>580.32000000000005</v>
      </c>
    </row>
    <row r="87" spans="2:12" ht="38" customHeight="1">
      <c r="B87" s="213"/>
      <c r="C87" s="214" t="s">
        <v>347</v>
      </c>
      <c r="D87" s="215"/>
      <c r="E87" s="216"/>
      <c r="F87" s="217"/>
      <c r="G87" s="218">
        <v>0</v>
      </c>
      <c r="H87" s="218">
        <v>0</v>
      </c>
      <c r="I87" s="218">
        <v>0</v>
      </c>
      <c r="J87" s="218">
        <v>0</v>
      </c>
      <c r="K87" s="218">
        <f>J87*16%</f>
        <v>0</v>
      </c>
      <c r="L87" s="218">
        <v>0</v>
      </c>
    </row>
    <row r="88" spans="2:12" ht="28" customHeight="1">
      <c r="B88" s="223" t="s">
        <v>353</v>
      </c>
      <c r="C88" s="228" t="s">
        <v>354</v>
      </c>
      <c r="D88" s="225"/>
      <c r="E88" s="231"/>
      <c r="F88" s="231"/>
      <c r="G88" s="225">
        <v>0</v>
      </c>
      <c r="H88" s="225">
        <v>0</v>
      </c>
      <c r="I88" s="225">
        <v>0</v>
      </c>
      <c r="J88" s="225">
        <v>0</v>
      </c>
      <c r="K88" s="225">
        <v>0</v>
      </c>
      <c r="L88" s="227">
        <v>0</v>
      </c>
    </row>
    <row r="89" spans="2:12" ht="30" customHeight="1">
      <c r="B89" s="213"/>
      <c r="C89" s="214" t="s">
        <v>350</v>
      </c>
      <c r="D89" s="215">
        <v>640</v>
      </c>
      <c r="E89" s="216">
        <v>2</v>
      </c>
      <c r="F89" s="217">
        <v>1</v>
      </c>
      <c r="G89" s="218">
        <f t="shared" ref="G89:G96" si="9">D89*E89*F89</f>
        <v>1280</v>
      </c>
      <c r="H89" s="218">
        <f>0</f>
        <v>0</v>
      </c>
      <c r="I89" s="218">
        <f t="shared" ref="I89:I96" si="10">G89+H89</f>
        <v>1280</v>
      </c>
      <c r="J89" s="218">
        <f t="shared" ref="J89:J96" si="11">I89*10%</f>
        <v>128</v>
      </c>
      <c r="K89" s="218">
        <f>J89*16%</f>
        <v>20.48</v>
      </c>
      <c r="L89" s="218">
        <f t="shared" ref="L89:L96" si="12">I89+J89+K89</f>
        <v>1428.48</v>
      </c>
    </row>
    <row r="90" spans="2:12" ht="30" customHeight="1">
      <c r="B90" s="213"/>
      <c r="C90" s="214" t="s">
        <v>325</v>
      </c>
      <c r="D90" s="215">
        <v>6</v>
      </c>
      <c r="E90" s="216">
        <v>51</v>
      </c>
      <c r="F90" s="217">
        <v>1</v>
      </c>
      <c r="G90" s="218">
        <f t="shared" si="9"/>
        <v>306</v>
      </c>
      <c r="H90" s="218">
        <f>0</f>
        <v>0</v>
      </c>
      <c r="I90" s="218">
        <f t="shared" si="10"/>
        <v>306</v>
      </c>
      <c r="J90" s="218">
        <f t="shared" si="11"/>
        <v>30.6</v>
      </c>
      <c r="K90" s="218">
        <f>J90*16%</f>
        <v>4.8959999999999999</v>
      </c>
      <c r="L90" s="218">
        <f t="shared" si="12"/>
        <v>341.49600000000004</v>
      </c>
    </row>
    <row r="91" spans="2:12" ht="30" customHeight="1">
      <c r="B91" s="213"/>
      <c r="C91" s="214" t="s">
        <v>346</v>
      </c>
      <c r="D91" s="215">
        <v>1560</v>
      </c>
      <c r="E91" s="216">
        <v>1</v>
      </c>
      <c r="F91" s="217">
        <v>1</v>
      </c>
      <c r="G91" s="218">
        <f t="shared" si="9"/>
        <v>1560</v>
      </c>
      <c r="H91" s="218">
        <f>0</f>
        <v>0</v>
      </c>
      <c r="I91" s="218">
        <f t="shared" si="10"/>
        <v>1560</v>
      </c>
      <c r="J91" s="218">
        <f t="shared" si="11"/>
        <v>156</v>
      </c>
      <c r="K91" s="218">
        <f>J91*16%</f>
        <v>24.96</v>
      </c>
      <c r="L91" s="218">
        <f t="shared" si="12"/>
        <v>1740.96</v>
      </c>
    </row>
    <row r="92" spans="2:12" ht="30" hidden="1" customHeight="1">
      <c r="B92" s="213"/>
      <c r="C92" s="214" t="s">
        <v>405</v>
      </c>
      <c r="D92" s="215">
        <v>10.42605</v>
      </c>
      <c r="E92" s="216">
        <v>51</v>
      </c>
      <c r="F92" s="217">
        <v>1</v>
      </c>
      <c r="G92" s="218">
        <f t="shared" si="9"/>
        <v>531.72855000000004</v>
      </c>
      <c r="H92" s="218">
        <f>0</f>
        <v>0</v>
      </c>
      <c r="I92" s="218">
        <f t="shared" si="10"/>
        <v>531.72855000000004</v>
      </c>
      <c r="J92" s="218">
        <f t="shared" si="11"/>
        <v>53.172855000000006</v>
      </c>
      <c r="K92" s="218">
        <f>J92*16%</f>
        <v>8.5076568000000012</v>
      </c>
      <c r="L92" s="218">
        <f t="shared" si="12"/>
        <v>593.40906180000002</v>
      </c>
    </row>
    <row r="93" spans="2:12" ht="30" hidden="1" customHeight="1">
      <c r="B93" s="213"/>
      <c r="C93" s="214" t="s">
        <v>406</v>
      </c>
      <c r="D93" s="215">
        <v>23.169</v>
      </c>
      <c r="E93" s="216">
        <v>51</v>
      </c>
      <c r="F93" s="217">
        <v>1</v>
      </c>
      <c r="G93" s="218">
        <f t="shared" si="9"/>
        <v>1181.6189999999999</v>
      </c>
      <c r="H93" s="218">
        <f>0</f>
        <v>0</v>
      </c>
      <c r="I93" s="218">
        <f t="shared" si="10"/>
        <v>1181.6189999999999</v>
      </c>
      <c r="J93" s="218">
        <f t="shared" si="11"/>
        <v>118.1619</v>
      </c>
      <c r="K93" s="218">
        <f>J93*16%</f>
        <v>18.905904</v>
      </c>
      <c r="L93" s="218">
        <f t="shared" si="12"/>
        <v>1318.6868039999999</v>
      </c>
    </row>
    <row r="94" spans="2:12" ht="30" hidden="1" customHeight="1">
      <c r="B94" s="213"/>
      <c r="C94" s="214" t="s">
        <v>339</v>
      </c>
      <c r="D94" s="215">
        <v>712.44674999999995</v>
      </c>
      <c r="E94" s="216">
        <v>1</v>
      </c>
      <c r="F94" s="217">
        <v>1</v>
      </c>
      <c r="G94" s="218">
        <f t="shared" si="9"/>
        <v>712.44674999999995</v>
      </c>
      <c r="H94" s="218">
        <f>0</f>
        <v>0</v>
      </c>
      <c r="I94" s="218">
        <f t="shared" si="10"/>
        <v>712.44674999999995</v>
      </c>
      <c r="J94" s="218">
        <f t="shared" si="11"/>
        <v>71.244675000000001</v>
      </c>
      <c r="K94" s="218">
        <f>J94*16%</f>
        <v>11.399148</v>
      </c>
      <c r="L94" s="218">
        <f t="shared" si="12"/>
        <v>795.09057299999995</v>
      </c>
    </row>
    <row r="95" spans="2:12" ht="30" hidden="1" customHeight="1">
      <c r="B95" s="213"/>
      <c r="C95" s="214" t="s">
        <v>319</v>
      </c>
      <c r="D95" s="215">
        <v>52.130249999999997</v>
      </c>
      <c r="E95" s="216">
        <v>2</v>
      </c>
      <c r="F95" s="217">
        <v>1</v>
      </c>
      <c r="G95" s="218">
        <f t="shared" si="9"/>
        <v>104.26049999999999</v>
      </c>
      <c r="H95" s="218">
        <f>0</f>
        <v>0</v>
      </c>
      <c r="I95" s="218">
        <f t="shared" si="10"/>
        <v>104.26049999999999</v>
      </c>
      <c r="J95" s="218">
        <f t="shared" si="11"/>
        <v>10.42605</v>
      </c>
      <c r="K95" s="218">
        <f>J95*16%</f>
        <v>1.6681680000000001</v>
      </c>
      <c r="L95" s="218">
        <f t="shared" si="12"/>
        <v>116.35471799999999</v>
      </c>
    </row>
    <row r="96" spans="2:12" ht="30" hidden="1" customHeight="1">
      <c r="B96" s="213"/>
      <c r="C96" s="214" t="s">
        <v>320</v>
      </c>
      <c r="D96" s="215">
        <v>260.65125</v>
      </c>
      <c r="E96" s="216">
        <v>1</v>
      </c>
      <c r="F96" s="217">
        <v>1</v>
      </c>
      <c r="G96" s="218">
        <f t="shared" si="9"/>
        <v>260.65125</v>
      </c>
      <c r="H96" s="218">
        <f>0</f>
        <v>0</v>
      </c>
      <c r="I96" s="218">
        <f t="shared" si="10"/>
        <v>260.65125</v>
      </c>
      <c r="J96" s="218">
        <f t="shared" si="11"/>
        <v>26.065125000000002</v>
      </c>
      <c r="K96" s="218">
        <f>J96*16%</f>
        <v>4.17042</v>
      </c>
      <c r="L96" s="218">
        <f t="shared" si="12"/>
        <v>290.88679500000001</v>
      </c>
    </row>
    <row r="97" spans="2:12" ht="38" customHeight="1">
      <c r="B97" s="213"/>
      <c r="C97" s="214" t="s">
        <v>332</v>
      </c>
      <c r="D97" s="215"/>
      <c r="E97" s="216"/>
      <c r="F97" s="217"/>
      <c r="G97" s="218">
        <v>0</v>
      </c>
      <c r="H97" s="218">
        <v>0</v>
      </c>
      <c r="I97" s="218">
        <v>0</v>
      </c>
      <c r="J97" s="218">
        <v>0</v>
      </c>
      <c r="K97" s="218">
        <f>J97*16%</f>
        <v>0</v>
      </c>
      <c r="L97" s="218">
        <v>0</v>
      </c>
    </row>
    <row r="98" spans="2:12" ht="28" customHeight="1">
      <c r="B98" s="232" t="s">
        <v>355</v>
      </c>
      <c r="C98" s="224" t="s">
        <v>356</v>
      </c>
      <c r="D98" s="225"/>
      <c r="E98" s="231"/>
      <c r="F98" s="231"/>
      <c r="G98" s="225">
        <v>0</v>
      </c>
      <c r="H98" s="225">
        <v>0</v>
      </c>
      <c r="I98" s="225">
        <v>0</v>
      </c>
      <c r="J98" s="225">
        <v>0</v>
      </c>
      <c r="K98" s="225">
        <v>0</v>
      </c>
      <c r="L98" s="227">
        <v>0</v>
      </c>
    </row>
    <row r="99" spans="2:12" ht="54.65" customHeight="1">
      <c r="B99" s="213"/>
      <c r="C99" s="214" t="s">
        <v>357</v>
      </c>
      <c r="D99" s="215">
        <v>312</v>
      </c>
      <c r="E99" s="216">
        <v>51</v>
      </c>
      <c r="F99" s="217">
        <v>1</v>
      </c>
      <c r="G99" s="218">
        <f>Masterclass235345624342346724[[#This Row],[COSTO]]*Masterclass235345624342346724[[#This Row],[PAX / Q]]*Masterclass235345624342346724[[#This Row],[DIAS]]</f>
        <v>15912</v>
      </c>
      <c r="H99" s="218">
        <v>0</v>
      </c>
      <c r="I99" s="218">
        <f>Masterclass235345624342346724[[#This Row],[TTL COSTO]]</f>
        <v>15912</v>
      </c>
      <c r="J99" s="218">
        <f>Masterclass235345624342346724[[#This Row],[SUBTOTAL]]*10%</f>
        <v>1591.2</v>
      </c>
      <c r="K99" s="218">
        <f>J99*16%</f>
        <v>254.59200000000001</v>
      </c>
      <c r="L99" s="218">
        <f>Masterclass235345624342346724[[#This Row],[SUBTOTAL]]+Masterclass235345624342346724[[#This Row],[10% Fee]]+Masterclass235345624342346724[[#This Row],[IVA]]</f>
        <v>17757.792000000001</v>
      </c>
    </row>
    <row r="100" spans="2:12" ht="38" customHeight="1">
      <c r="B100" s="213"/>
      <c r="C100" s="214" t="s">
        <v>358</v>
      </c>
      <c r="D100" s="215">
        <v>390</v>
      </c>
      <c r="E100" s="216">
        <v>2</v>
      </c>
      <c r="F100" s="217">
        <v>1</v>
      </c>
      <c r="G100" s="218">
        <f>Masterclass235345624342346724[[#This Row],[COSTO]]*Masterclass235345624342346724[[#This Row],[PAX / Q]]*Masterclass235345624342346724[[#This Row],[DIAS]]</f>
        <v>780</v>
      </c>
      <c r="H100" s="218">
        <v>0</v>
      </c>
      <c r="I100" s="218">
        <f>Masterclass235345624342346724[[#This Row],[TTL COSTO]]</f>
        <v>780</v>
      </c>
      <c r="J100" s="218">
        <f>Masterclass235345624342346724[[#This Row],[SUBTOTAL]]*10%</f>
        <v>78</v>
      </c>
      <c r="K100" s="218">
        <f>J100*16%</f>
        <v>12.48</v>
      </c>
      <c r="L100" s="218">
        <f>Masterclass235345624342346724[[#This Row],[SUBTOTAL]]+Masterclass235345624342346724[[#This Row],[10% Fee]]+Masterclass235345624342346724[[#This Row],[IVA]]</f>
        <v>870.48</v>
      </c>
    </row>
    <row r="101" spans="2:12" ht="28" customHeight="1">
      <c r="B101" s="223" t="s">
        <v>289</v>
      </c>
      <c r="C101" s="224" t="s">
        <v>359</v>
      </c>
      <c r="D101" s="225"/>
      <c r="E101" s="231"/>
      <c r="F101" s="231"/>
      <c r="G101" s="225">
        <v>0</v>
      </c>
      <c r="H101" s="225">
        <v>0</v>
      </c>
      <c r="I101" s="225">
        <v>0</v>
      </c>
      <c r="J101" s="225">
        <v>0</v>
      </c>
      <c r="K101" s="225">
        <v>0</v>
      </c>
      <c r="L101" s="227">
        <v>0</v>
      </c>
    </row>
    <row r="102" spans="2:12" ht="38" customHeight="1">
      <c r="B102" s="233"/>
      <c r="C102" s="234" t="s">
        <v>360</v>
      </c>
      <c r="D102" s="235"/>
      <c r="E102" s="236"/>
      <c r="F102" s="236"/>
      <c r="G102" s="237">
        <v>0</v>
      </c>
      <c r="H102" s="237">
        <v>0</v>
      </c>
      <c r="I102" s="237">
        <v>0</v>
      </c>
      <c r="J102" s="237">
        <v>0</v>
      </c>
      <c r="K102" s="237">
        <v>0</v>
      </c>
      <c r="L102" s="238">
        <v>0</v>
      </c>
    </row>
    <row r="103" spans="2:12" ht="24" customHeight="1">
      <c r="B103" s="223"/>
      <c r="C103" s="228" t="s">
        <v>361</v>
      </c>
      <c r="D103" s="225"/>
      <c r="E103" s="231"/>
      <c r="F103" s="231"/>
      <c r="G103" s="225">
        <v>0</v>
      </c>
      <c r="H103" s="225">
        <v>0</v>
      </c>
      <c r="I103" s="225">
        <v>0</v>
      </c>
      <c r="J103" s="225">
        <v>0</v>
      </c>
      <c r="K103" s="225">
        <v>0</v>
      </c>
      <c r="L103" s="227">
        <v>0</v>
      </c>
    </row>
    <row r="104" spans="2:12" ht="28" customHeight="1">
      <c r="B104" s="239" t="s">
        <v>287</v>
      </c>
      <c r="C104" s="240" t="s">
        <v>362</v>
      </c>
      <c r="D104" s="241"/>
      <c r="E104" s="242"/>
      <c r="F104" s="242"/>
      <c r="G104" s="241">
        <v>0</v>
      </c>
      <c r="H104" s="241">
        <v>0</v>
      </c>
      <c r="I104" s="241">
        <v>0</v>
      </c>
      <c r="J104" s="241">
        <v>0</v>
      </c>
      <c r="K104" s="241">
        <v>0</v>
      </c>
      <c r="L104" s="243">
        <v>0</v>
      </c>
    </row>
    <row r="105" spans="2:12" ht="30" customHeight="1">
      <c r="B105" s="213"/>
      <c r="C105" s="214" t="s">
        <v>363</v>
      </c>
      <c r="D105" s="215">
        <v>26</v>
      </c>
      <c r="E105" s="216">
        <v>51</v>
      </c>
      <c r="F105" s="217">
        <v>1</v>
      </c>
      <c r="G105" s="218">
        <f>D105*E105*F105</f>
        <v>1326</v>
      </c>
      <c r="H105" s="218">
        <f>0</f>
        <v>0</v>
      </c>
      <c r="I105" s="218">
        <f>G105+H105</f>
        <v>1326</v>
      </c>
      <c r="J105" s="218">
        <f>I105*10%</f>
        <v>132.6</v>
      </c>
      <c r="K105" s="218">
        <f>J105*16%</f>
        <v>21.216000000000001</v>
      </c>
      <c r="L105" s="218">
        <f>I105+J105+K105</f>
        <v>1479.8159999999998</v>
      </c>
    </row>
    <row r="106" spans="2:12" ht="30" customHeight="1">
      <c r="B106" s="213"/>
      <c r="C106" s="214" t="s">
        <v>364</v>
      </c>
      <c r="D106" s="215">
        <v>102</v>
      </c>
      <c r="E106" s="216">
        <v>51</v>
      </c>
      <c r="F106" s="217">
        <v>1</v>
      </c>
      <c r="G106" s="218">
        <f>D106*E106*F106</f>
        <v>5202</v>
      </c>
      <c r="H106" s="218">
        <f>0</f>
        <v>0</v>
      </c>
      <c r="I106" s="218">
        <f>G106+H106</f>
        <v>5202</v>
      </c>
      <c r="J106" s="218">
        <f>I106*10%</f>
        <v>520.20000000000005</v>
      </c>
      <c r="K106" s="218">
        <f>J106*16%</f>
        <v>83.232000000000014</v>
      </c>
      <c r="L106" s="218">
        <f>I106+J106+K106</f>
        <v>5805.4319999999998</v>
      </c>
    </row>
    <row r="107" spans="2:12" ht="30" customHeight="1">
      <c r="B107" s="213"/>
      <c r="C107" s="214" t="s">
        <v>365</v>
      </c>
      <c r="D107" s="215">
        <v>115</v>
      </c>
      <c r="E107" s="216">
        <v>51</v>
      </c>
      <c r="F107" s="217">
        <v>1</v>
      </c>
      <c r="G107" s="218">
        <f>D107*E107*F107</f>
        <v>5865</v>
      </c>
      <c r="H107" s="218">
        <f>0</f>
        <v>0</v>
      </c>
      <c r="I107" s="218">
        <f>G107+H107</f>
        <v>5865</v>
      </c>
      <c r="J107" s="218">
        <f>I107*10%</f>
        <v>586.5</v>
      </c>
      <c r="K107" s="218">
        <f>J107*16%</f>
        <v>93.84</v>
      </c>
      <c r="L107" s="218">
        <f>I107+J107+K107</f>
        <v>6545.34</v>
      </c>
    </row>
    <row r="108" spans="2:12" ht="30" customHeight="1">
      <c r="B108" s="213"/>
      <c r="C108" s="214" t="s">
        <v>366</v>
      </c>
      <c r="D108" s="215">
        <v>123</v>
      </c>
      <c r="E108" s="216">
        <v>51</v>
      </c>
      <c r="F108" s="217">
        <v>1</v>
      </c>
      <c r="G108" s="218">
        <f>D108*E108*F108</f>
        <v>6273</v>
      </c>
      <c r="H108" s="218">
        <f>0</f>
        <v>0</v>
      </c>
      <c r="I108" s="218">
        <f>G108+H108</f>
        <v>6273</v>
      </c>
      <c r="J108" s="218">
        <f>I108*10%</f>
        <v>627.30000000000007</v>
      </c>
      <c r="K108" s="218">
        <f>J108*16%</f>
        <v>100.36800000000001</v>
      </c>
      <c r="L108" s="218">
        <f>I108+J108+K108</f>
        <v>7000.6680000000006</v>
      </c>
    </row>
    <row r="109" spans="2:12" ht="30" customHeight="1">
      <c r="B109" s="213"/>
      <c r="C109" s="214" t="s">
        <v>367</v>
      </c>
      <c r="D109" s="215">
        <v>1345</v>
      </c>
      <c r="E109" s="216">
        <v>1</v>
      </c>
      <c r="F109" s="217">
        <v>1</v>
      </c>
      <c r="G109" s="218">
        <f>D109*E109*F109</f>
        <v>1345</v>
      </c>
      <c r="H109" s="218">
        <f>0</f>
        <v>0</v>
      </c>
      <c r="I109" s="218">
        <f>G109+H109</f>
        <v>1345</v>
      </c>
      <c r="J109" s="218">
        <f>I109*10%</f>
        <v>134.5</v>
      </c>
      <c r="K109" s="218">
        <f>J109*16%</f>
        <v>21.52</v>
      </c>
      <c r="L109" s="218">
        <f>I109+J109+K109</f>
        <v>1501.02</v>
      </c>
    </row>
    <row r="110" spans="2:12" ht="28" customHeight="1">
      <c r="B110" s="223" t="s">
        <v>322</v>
      </c>
      <c r="C110" s="228" t="s">
        <v>368</v>
      </c>
      <c r="D110" s="225"/>
      <c r="E110" s="231"/>
      <c r="F110" s="231"/>
      <c r="G110" s="225">
        <v>0</v>
      </c>
      <c r="H110" s="225">
        <v>0</v>
      </c>
      <c r="I110" s="225">
        <v>0</v>
      </c>
      <c r="J110" s="225">
        <v>0</v>
      </c>
      <c r="K110" s="225">
        <v>0</v>
      </c>
      <c r="L110" s="227">
        <v>0</v>
      </c>
    </row>
    <row r="111" spans="2:12" ht="30" customHeight="1">
      <c r="B111" s="213"/>
      <c r="C111" s="214" t="s">
        <v>369</v>
      </c>
      <c r="D111" s="215">
        <v>45</v>
      </c>
      <c r="E111" s="216">
        <v>51</v>
      </c>
      <c r="F111" s="217">
        <v>1</v>
      </c>
      <c r="G111" s="218">
        <f>D111*E111*F111</f>
        <v>2295</v>
      </c>
      <c r="H111" s="218">
        <f>0</f>
        <v>0</v>
      </c>
      <c r="I111" s="218">
        <f>G111+H111</f>
        <v>2295</v>
      </c>
      <c r="J111" s="218">
        <f>I111*10%</f>
        <v>229.5</v>
      </c>
      <c r="K111" s="218">
        <f>J111*16%</f>
        <v>36.72</v>
      </c>
      <c r="L111" s="218">
        <f>I111+J111+K111</f>
        <v>2561.2199999999998</v>
      </c>
    </row>
    <row r="112" spans="2:12" ht="30" customHeight="1">
      <c r="B112" s="213"/>
      <c r="C112" s="214" t="s">
        <v>370</v>
      </c>
      <c r="D112" s="215">
        <v>58</v>
      </c>
      <c r="E112" s="216">
        <v>51</v>
      </c>
      <c r="F112" s="217">
        <v>1</v>
      </c>
      <c r="G112" s="218">
        <f>D112*E112*F112</f>
        <v>2958</v>
      </c>
      <c r="H112" s="218">
        <f>0</f>
        <v>0</v>
      </c>
      <c r="I112" s="218">
        <f>G112+H112</f>
        <v>2958</v>
      </c>
      <c r="J112" s="218">
        <f>I112*10%</f>
        <v>295.8</v>
      </c>
      <c r="K112" s="218">
        <f>J112*16%</f>
        <v>47.328000000000003</v>
      </c>
      <c r="L112" s="218">
        <f>I112+J112+K112</f>
        <v>3301.1280000000002</v>
      </c>
    </row>
    <row r="113" spans="2:12" ht="30" customHeight="1">
      <c r="B113" s="213"/>
      <c r="C113" s="214" t="s">
        <v>371</v>
      </c>
      <c r="D113" s="215">
        <v>55</v>
      </c>
      <c r="E113" s="216">
        <v>51</v>
      </c>
      <c r="F113" s="217">
        <v>1</v>
      </c>
      <c r="G113" s="218">
        <f>D113*E113*F113</f>
        <v>2805</v>
      </c>
      <c r="H113" s="218">
        <f>0</f>
        <v>0</v>
      </c>
      <c r="I113" s="218">
        <f>G113+H113</f>
        <v>2805</v>
      </c>
      <c r="J113" s="218">
        <f>I113*10%</f>
        <v>280.5</v>
      </c>
      <c r="K113" s="218">
        <f>J113*16%</f>
        <v>44.88</v>
      </c>
      <c r="L113" s="218">
        <f>I113+J113+K113</f>
        <v>3130.38</v>
      </c>
    </row>
    <row r="114" spans="2:12" ht="30" customHeight="1">
      <c r="B114" s="213"/>
      <c r="C114" s="214" t="s">
        <v>372</v>
      </c>
      <c r="D114" s="215">
        <v>19</v>
      </c>
      <c r="E114" s="216">
        <v>51</v>
      </c>
      <c r="F114" s="217">
        <v>1</v>
      </c>
      <c r="G114" s="218">
        <f>D114*E114*F114</f>
        <v>969</v>
      </c>
      <c r="H114" s="218">
        <f>0</f>
        <v>0</v>
      </c>
      <c r="I114" s="218">
        <f>G114+H114</f>
        <v>969</v>
      </c>
      <c r="J114" s="218">
        <f>I114*10%</f>
        <v>96.9</v>
      </c>
      <c r="K114" s="218">
        <f>J114*16%</f>
        <v>15.504000000000001</v>
      </c>
      <c r="L114" s="218">
        <f>I114+J114+K114</f>
        <v>1081.404</v>
      </c>
    </row>
    <row r="115" spans="2:12" ht="24" customHeight="1">
      <c r="B115" s="223"/>
      <c r="C115" s="228" t="s">
        <v>373</v>
      </c>
      <c r="D115" s="225"/>
      <c r="E115" s="231"/>
      <c r="F115" s="231"/>
      <c r="G115" s="225">
        <v>0</v>
      </c>
      <c r="H115" s="225">
        <v>0</v>
      </c>
      <c r="I115" s="225">
        <v>0</v>
      </c>
      <c r="J115" s="225">
        <v>0</v>
      </c>
      <c r="K115" s="225">
        <v>0</v>
      </c>
      <c r="L115" s="227">
        <v>0</v>
      </c>
    </row>
    <row r="116" spans="2:12" ht="30" customHeight="1">
      <c r="B116" s="213"/>
      <c r="C116" s="214" t="s">
        <v>374</v>
      </c>
      <c r="D116" s="215">
        <v>126</v>
      </c>
      <c r="E116" s="216">
        <v>51</v>
      </c>
      <c r="F116" s="217">
        <v>1</v>
      </c>
      <c r="G116" s="218">
        <f>D116*E116*F116</f>
        <v>6426</v>
      </c>
      <c r="H116" s="218">
        <f>0</f>
        <v>0</v>
      </c>
      <c r="I116" s="218">
        <f>G116+H116</f>
        <v>6426</v>
      </c>
      <c r="J116" s="218">
        <f>I116*10%</f>
        <v>642.6</v>
      </c>
      <c r="K116" s="218">
        <f>J116*16%</f>
        <v>102.816</v>
      </c>
      <c r="L116" s="218">
        <f>I116+J116+K116</f>
        <v>7171.4160000000002</v>
      </c>
    </row>
    <row r="117" spans="2:12" ht="38" customHeight="1">
      <c r="B117" s="213"/>
      <c r="C117" s="214" t="s">
        <v>375</v>
      </c>
      <c r="D117" s="215"/>
      <c r="E117" s="216"/>
      <c r="F117" s="217"/>
      <c r="G117" s="218">
        <v>0</v>
      </c>
      <c r="H117" s="218">
        <v>0</v>
      </c>
      <c r="I117" s="218">
        <v>0</v>
      </c>
      <c r="J117" s="218">
        <v>0</v>
      </c>
      <c r="K117" s="218">
        <f>J117*16%</f>
        <v>0</v>
      </c>
      <c r="L117" s="218">
        <v>0</v>
      </c>
    </row>
    <row r="118" spans="2:12" ht="28" customHeight="1">
      <c r="B118" s="223" t="s">
        <v>333</v>
      </c>
      <c r="C118" s="228" t="s">
        <v>376</v>
      </c>
      <c r="D118" s="225"/>
      <c r="E118" s="231"/>
      <c r="F118" s="231"/>
      <c r="G118" s="225">
        <v>0</v>
      </c>
      <c r="H118" s="225">
        <v>0</v>
      </c>
      <c r="I118" s="225">
        <v>0</v>
      </c>
      <c r="J118" s="225">
        <v>0</v>
      </c>
      <c r="K118" s="225">
        <v>0</v>
      </c>
      <c r="L118" s="227">
        <v>0</v>
      </c>
    </row>
    <row r="119" spans="2:12" ht="30" customHeight="1">
      <c r="B119" s="213"/>
      <c r="C119" s="214" t="s">
        <v>377</v>
      </c>
      <c r="D119" s="215">
        <v>60</v>
      </c>
      <c r="E119" s="216">
        <v>51</v>
      </c>
      <c r="F119" s="217">
        <v>1</v>
      </c>
      <c r="G119" s="218">
        <f>D119*E119*F119</f>
        <v>3060</v>
      </c>
      <c r="H119" s="218">
        <f>0</f>
        <v>0</v>
      </c>
      <c r="I119" s="218">
        <f>G119+H119</f>
        <v>3060</v>
      </c>
      <c r="J119" s="218">
        <f>I119*10%</f>
        <v>306</v>
      </c>
      <c r="K119" s="218">
        <f>J119*16%</f>
        <v>48.96</v>
      </c>
      <c r="L119" s="218">
        <f>I119+J119+K119</f>
        <v>3414.96</v>
      </c>
    </row>
    <row r="120" spans="2:12" ht="30" customHeight="1">
      <c r="B120" s="213"/>
      <c r="C120" s="214" t="s">
        <v>378</v>
      </c>
      <c r="D120" s="215">
        <v>100</v>
      </c>
      <c r="E120" s="216">
        <v>51</v>
      </c>
      <c r="F120" s="217">
        <v>1</v>
      </c>
      <c r="G120" s="218">
        <f>D120*E120*F120</f>
        <v>5100</v>
      </c>
      <c r="H120" s="218">
        <f>0</f>
        <v>0</v>
      </c>
      <c r="I120" s="218">
        <f>G120+H120</f>
        <v>5100</v>
      </c>
      <c r="J120" s="218">
        <f>I120*10%</f>
        <v>510</v>
      </c>
      <c r="K120" s="218">
        <f>J120*16%</f>
        <v>81.600000000000009</v>
      </c>
      <c r="L120" s="218">
        <f>I120+J120+K120</f>
        <v>5691.6</v>
      </c>
    </row>
    <row r="121" spans="2:12" ht="30" customHeight="1">
      <c r="B121" s="213"/>
      <c r="C121" s="214" t="s">
        <v>379</v>
      </c>
      <c r="D121" s="215">
        <v>55</v>
      </c>
      <c r="E121" s="216">
        <v>51</v>
      </c>
      <c r="F121" s="217">
        <v>1</v>
      </c>
      <c r="G121" s="218">
        <f>D121*E121*F121</f>
        <v>2805</v>
      </c>
      <c r="H121" s="218">
        <f>0</f>
        <v>0</v>
      </c>
      <c r="I121" s="218">
        <f>G121+H121</f>
        <v>2805</v>
      </c>
      <c r="J121" s="218">
        <f>I121*10%</f>
        <v>280.5</v>
      </c>
      <c r="K121" s="218">
        <f>J121*16%</f>
        <v>44.88</v>
      </c>
      <c r="L121" s="218">
        <f>I121+J121+K121</f>
        <v>3130.38</v>
      </c>
    </row>
    <row r="122" spans="2:12" ht="24" customHeight="1">
      <c r="B122" s="223"/>
      <c r="C122" s="228" t="s">
        <v>380</v>
      </c>
      <c r="D122" s="225"/>
      <c r="E122" s="231"/>
      <c r="F122" s="231"/>
      <c r="G122" s="225">
        <v>0</v>
      </c>
      <c r="H122" s="225">
        <v>0</v>
      </c>
      <c r="I122" s="225">
        <v>0</v>
      </c>
      <c r="J122" s="225">
        <v>0</v>
      </c>
      <c r="K122" s="225">
        <v>0</v>
      </c>
      <c r="L122" s="227">
        <v>0</v>
      </c>
    </row>
    <row r="123" spans="2:12" ht="30" customHeight="1">
      <c r="B123" s="213"/>
      <c r="C123" s="214" t="s">
        <v>381</v>
      </c>
      <c r="D123" s="215">
        <v>127</v>
      </c>
      <c r="E123" s="216">
        <v>51</v>
      </c>
      <c r="F123" s="217">
        <v>1</v>
      </c>
      <c r="G123" s="218">
        <f>D123*E123*F123</f>
        <v>6477</v>
      </c>
      <c r="H123" s="218">
        <f>0</f>
        <v>0</v>
      </c>
      <c r="I123" s="218">
        <f>G123+H123</f>
        <v>6477</v>
      </c>
      <c r="J123" s="218">
        <f>I123*10%</f>
        <v>647.70000000000005</v>
      </c>
      <c r="K123" s="218">
        <f>J123*16%</f>
        <v>103.63200000000001</v>
      </c>
      <c r="L123" s="218">
        <f>I123+J123+K123</f>
        <v>7228.3319999999994</v>
      </c>
    </row>
    <row r="124" spans="2:12" ht="30" customHeight="1">
      <c r="B124" s="213"/>
      <c r="C124" s="214" t="s">
        <v>382</v>
      </c>
      <c r="D124" s="215">
        <v>88</v>
      </c>
      <c r="E124" s="216">
        <v>51</v>
      </c>
      <c r="F124" s="217">
        <v>1</v>
      </c>
      <c r="G124" s="218">
        <f>D124*E124*F124</f>
        <v>4488</v>
      </c>
      <c r="H124" s="218">
        <f>0</f>
        <v>0</v>
      </c>
      <c r="I124" s="218">
        <f>G124+H124</f>
        <v>4488</v>
      </c>
      <c r="J124" s="218">
        <f>I124*10%</f>
        <v>448.8</v>
      </c>
      <c r="K124" s="218">
        <f>J124*16%</f>
        <v>71.808000000000007</v>
      </c>
      <c r="L124" s="218">
        <f>I124+J124+K124</f>
        <v>5008.6080000000002</v>
      </c>
    </row>
    <row r="125" spans="2:12" ht="28" customHeight="1">
      <c r="B125" s="223" t="s">
        <v>340</v>
      </c>
      <c r="C125" s="228" t="s">
        <v>383</v>
      </c>
      <c r="D125" s="225"/>
      <c r="E125" s="231"/>
      <c r="F125" s="231"/>
      <c r="G125" s="225">
        <v>0</v>
      </c>
      <c r="H125" s="225">
        <v>0</v>
      </c>
      <c r="I125" s="225">
        <v>0</v>
      </c>
      <c r="J125" s="225">
        <v>0</v>
      </c>
      <c r="K125" s="225">
        <v>0</v>
      </c>
      <c r="L125" s="227">
        <v>0</v>
      </c>
    </row>
    <row r="126" spans="2:12" ht="30" customHeight="1">
      <c r="B126" s="213"/>
      <c r="C126" s="214" t="s">
        <v>377</v>
      </c>
      <c r="D126" s="215">
        <v>58</v>
      </c>
      <c r="E126" s="216">
        <v>51</v>
      </c>
      <c r="F126" s="217">
        <v>1</v>
      </c>
      <c r="G126" s="218">
        <f>D126*E126*F126</f>
        <v>2958</v>
      </c>
      <c r="H126" s="218">
        <f>0</f>
        <v>0</v>
      </c>
      <c r="I126" s="218">
        <f>G126+H126</f>
        <v>2958</v>
      </c>
      <c r="J126" s="218">
        <f>I126*10%</f>
        <v>295.8</v>
      </c>
      <c r="K126" s="218">
        <f>J126*16%</f>
        <v>47.328000000000003</v>
      </c>
      <c r="L126" s="218">
        <f>I126+J126+K126</f>
        <v>3301.1280000000002</v>
      </c>
    </row>
    <row r="127" spans="2:12" ht="30" customHeight="1">
      <c r="B127" s="213"/>
      <c r="C127" s="214" t="s">
        <v>372</v>
      </c>
      <c r="D127" s="215">
        <v>20</v>
      </c>
      <c r="E127" s="216">
        <v>51</v>
      </c>
      <c r="F127" s="217">
        <v>1</v>
      </c>
      <c r="G127" s="218">
        <f>D127*E127*F127</f>
        <v>1020</v>
      </c>
      <c r="H127" s="218">
        <f>0</f>
        <v>0</v>
      </c>
      <c r="I127" s="218">
        <f>G127+H127</f>
        <v>1020</v>
      </c>
      <c r="J127" s="218">
        <f>I127*10%</f>
        <v>102</v>
      </c>
      <c r="K127" s="218">
        <f>J127*16%</f>
        <v>16.32</v>
      </c>
      <c r="L127" s="218">
        <f>I127+J127+K127</f>
        <v>1138.32</v>
      </c>
    </row>
    <row r="128" spans="2:12" ht="24" customHeight="1">
      <c r="B128" s="223"/>
      <c r="C128" s="228" t="s">
        <v>384</v>
      </c>
      <c r="D128" s="225"/>
      <c r="E128" s="231"/>
      <c r="F128" s="231"/>
      <c r="G128" s="225">
        <v>0</v>
      </c>
      <c r="H128" s="225">
        <v>0</v>
      </c>
      <c r="I128" s="225">
        <v>0</v>
      </c>
      <c r="J128" s="225">
        <v>0</v>
      </c>
      <c r="K128" s="225">
        <v>0</v>
      </c>
      <c r="L128" s="227">
        <v>0</v>
      </c>
    </row>
    <row r="129" spans="2:12" ht="30" customHeight="1">
      <c r="B129" s="213"/>
      <c r="C129" s="214" t="s">
        <v>385</v>
      </c>
      <c r="D129" s="215">
        <v>64</v>
      </c>
      <c r="E129" s="216">
        <v>51</v>
      </c>
      <c r="F129" s="217">
        <v>1</v>
      </c>
      <c r="G129" s="218">
        <f>D129*E129*F129</f>
        <v>3264</v>
      </c>
      <c r="H129" s="218">
        <f>0</f>
        <v>0</v>
      </c>
      <c r="I129" s="218">
        <f>G129+H129</f>
        <v>3264</v>
      </c>
      <c r="J129" s="218">
        <f>I129*10%</f>
        <v>326.40000000000003</v>
      </c>
      <c r="K129" s="218">
        <f>J129*16%</f>
        <v>52.224000000000004</v>
      </c>
      <c r="L129" s="218">
        <f>I129+J129+K129</f>
        <v>3642.6240000000003</v>
      </c>
    </row>
    <row r="130" spans="2:12" ht="30" customHeight="1">
      <c r="B130" s="213"/>
      <c r="C130" s="214" t="s">
        <v>386</v>
      </c>
      <c r="D130" s="215">
        <v>110</v>
      </c>
      <c r="E130" s="216">
        <v>51</v>
      </c>
      <c r="F130" s="217">
        <v>1</v>
      </c>
      <c r="G130" s="218">
        <f>D130*E130*F130</f>
        <v>5610</v>
      </c>
      <c r="H130" s="218">
        <f>0</f>
        <v>0</v>
      </c>
      <c r="I130" s="218">
        <f>G130+H130</f>
        <v>5610</v>
      </c>
      <c r="J130" s="218">
        <f>I130*10%</f>
        <v>561</v>
      </c>
      <c r="K130" s="218">
        <f>J130*16%</f>
        <v>89.76</v>
      </c>
      <c r="L130" s="218">
        <f>I130+J130+K130</f>
        <v>6260.76</v>
      </c>
    </row>
    <row r="131" spans="2:12" ht="28" customHeight="1">
      <c r="B131" s="223" t="s">
        <v>348</v>
      </c>
      <c r="C131" s="228" t="s">
        <v>387</v>
      </c>
      <c r="D131" s="225"/>
      <c r="E131" s="231"/>
      <c r="F131" s="231"/>
      <c r="G131" s="225">
        <v>0</v>
      </c>
      <c r="H131" s="225">
        <v>0</v>
      </c>
      <c r="I131" s="225">
        <v>0</v>
      </c>
      <c r="J131" s="225">
        <v>0</v>
      </c>
      <c r="K131" s="225">
        <v>0</v>
      </c>
      <c r="L131" s="227">
        <v>0</v>
      </c>
    </row>
    <row r="132" spans="2:12" ht="30" customHeight="1">
      <c r="B132" s="213"/>
      <c r="C132" s="214" t="s">
        <v>377</v>
      </c>
      <c r="D132" s="215">
        <v>58</v>
      </c>
      <c r="E132" s="216">
        <v>51</v>
      </c>
      <c r="F132" s="217">
        <v>1</v>
      </c>
      <c r="G132" s="218">
        <f>D132*E132*F132</f>
        <v>2958</v>
      </c>
      <c r="H132" s="218">
        <f>0</f>
        <v>0</v>
      </c>
      <c r="I132" s="218">
        <f>G132+H132</f>
        <v>2958</v>
      </c>
      <c r="J132" s="218">
        <f>I132*10%</f>
        <v>295.8</v>
      </c>
      <c r="K132" s="218">
        <f>J132*16%</f>
        <v>47.328000000000003</v>
      </c>
      <c r="L132" s="218">
        <f>I132+J132+K132</f>
        <v>3301.1280000000002</v>
      </c>
    </row>
    <row r="133" spans="2:12" ht="30" customHeight="1">
      <c r="B133" s="213"/>
      <c r="C133" s="214" t="s">
        <v>372</v>
      </c>
      <c r="D133" s="215">
        <v>20</v>
      </c>
      <c r="E133" s="216">
        <v>51</v>
      </c>
      <c r="F133" s="217">
        <v>1</v>
      </c>
      <c r="G133" s="218">
        <f>D133*E133*F133</f>
        <v>1020</v>
      </c>
      <c r="H133" s="218">
        <f>0</f>
        <v>0</v>
      </c>
      <c r="I133" s="218">
        <f>G133+H133</f>
        <v>1020</v>
      </c>
      <c r="J133" s="218">
        <f>I133*10%</f>
        <v>102</v>
      </c>
      <c r="K133" s="218">
        <f>J133*16%</f>
        <v>16.32</v>
      </c>
      <c r="L133" s="218">
        <f>I133+J133+K133</f>
        <v>1138.32</v>
      </c>
    </row>
    <row r="134" spans="2:12" ht="24" customHeight="1">
      <c r="B134" s="223"/>
      <c r="C134" s="228" t="s">
        <v>388</v>
      </c>
      <c r="D134" s="225"/>
      <c r="E134" s="231"/>
      <c r="F134" s="231"/>
      <c r="G134" s="225">
        <v>0</v>
      </c>
      <c r="H134" s="225">
        <v>0</v>
      </c>
      <c r="I134" s="225">
        <v>0</v>
      </c>
      <c r="J134" s="225">
        <v>0</v>
      </c>
      <c r="K134" s="225">
        <v>0</v>
      </c>
      <c r="L134" s="227">
        <v>0</v>
      </c>
    </row>
    <row r="135" spans="2:12" ht="30" customHeight="1">
      <c r="B135" s="213"/>
      <c r="C135" s="214" t="s">
        <v>389</v>
      </c>
      <c r="D135" s="215">
        <v>63</v>
      </c>
      <c r="E135" s="216">
        <v>51</v>
      </c>
      <c r="F135" s="217">
        <v>1</v>
      </c>
      <c r="G135" s="218">
        <f>D135*E135*F135</f>
        <v>3213</v>
      </c>
      <c r="H135" s="218">
        <f>0</f>
        <v>0</v>
      </c>
      <c r="I135" s="218">
        <f>G135+H135</f>
        <v>3213</v>
      </c>
      <c r="J135" s="218">
        <f>I135*10%</f>
        <v>321.3</v>
      </c>
      <c r="K135" s="218">
        <f>J135*16%</f>
        <v>51.408000000000001</v>
      </c>
      <c r="L135" s="218">
        <f>I135+J135+K135</f>
        <v>3585.7080000000001</v>
      </c>
    </row>
    <row r="136" spans="2:12" ht="28" customHeight="1">
      <c r="B136" s="223" t="s">
        <v>353</v>
      </c>
      <c r="C136" s="228" t="s">
        <v>390</v>
      </c>
      <c r="D136" s="225"/>
      <c r="E136" s="231"/>
      <c r="F136" s="231"/>
      <c r="G136" s="225">
        <v>0</v>
      </c>
      <c r="H136" s="225">
        <v>0</v>
      </c>
      <c r="I136" s="225">
        <v>0</v>
      </c>
      <c r="J136" s="225">
        <v>0</v>
      </c>
      <c r="K136" s="225">
        <v>0</v>
      </c>
      <c r="L136" s="227">
        <v>0</v>
      </c>
    </row>
    <row r="137" spans="2:12" ht="30" customHeight="1">
      <c r="B137" s="213"/>
      <c r="C137" s="214" t="s">
        <v>378</v>
      </c>
      <c r="D137" s="215">
        <v>58</v>
      </c>
      <c r="E137" s="216">
        <v>51</v>
      </c>
      <c r="F137" s="217">
        <v>1</v>
      </c>
      <c r="G137" s="218">
        <f>D137*E137*F137</f>
        <v>2958</v>
      </c>
      <c r="H137" s="218">
        <f>0</f>
        <v>0</v>
      </c>
      <c r="I137" s="218">
        <f>G137+H137</f>
        <v>2958</v>
      </c>
      <c r="J137" s="218">
        <f>I137*10%</f>
        <v>295.8</v>
      </c>
      <c r="K137" s="218">
        <f>J137*16%</f>
        <v>47.328000000000003</v>
      </c>
      <c r="L137" s="218">
        <f>I137+J137+K137</f>
        <v>3301.1280000000002</v>
      </c>
    </row>
    <row r="138" spans="2:12" ht="30" customHeight="1">
      <c r="B138" s="213"/>
      <c r="C138" s="214" t="s">
        <v>391</v>
      </c>
      <c r="D138" s="215">
        <v>20</v>
      </c>
      <c r="E138" s="216">
        <v>51</v>
      </c>
      <c r="F138" s="217">
        <v>1</v>
      </c>
      <c r="G138" s="218">
        <f>D138*E138*F138</f>
        <v>1020</v>
      </c>
      <c r="H138" s="218">
        <f>0</f>
        <v>0</v>
      </c>
      <c r="I138" s="218">
        <f>G138+H138</f>
        <v>1020</v>
      </c>
      <c r="J138" s="218">
        <f>I138*10%</f>
        <v>102</v>
      </c>
      <c r="K138" s="218">
        <f>J138*16%</f>
        <v>16.32</v>
      </c>
      <c r="L138" s="218">
        <f>I138+J138+K138</f>
        <v>1138.32</v>
      </c>
    </row>
    <row r="139" spans="2:12" ht="24" customHeight="1">
      <c r="B139" s="223"/>
      <c r="C139" s="228" t="s">
        <v>392</v>
      </c>
      <c r="D139" s="225"/>
      <c r="E139" s="231"/>
      <c r="F139" s="231"/>
      <c r="G139" s="225">
        <v>0</v>
      </c>
      <c r="H139" s="225">
        <v>0</v>
      </c>
      <c r="I139" s="225">
        <v>0</v>
      </c>
      <c r="J139" s="225">
        <v>0</v>
      </c>
      <c r="K139" s="225">
        <v>0</v>
      </c>
      <c r="L139" s="227">
        <v>0</v>
      </c>
    </row>
    <row r="140" spans="2:12" ht="30" customHeight="1">
      <c r="B140" s="213"/>
      <c r="C140" s="214" t="s">
        <v>393</v>
      </c>
      <c r="D140" s="215">
        <v>100</v>
      </c>
      <c r="E140" s="216">
        <v>51</v>
      </c>
      <c r="F140" s="217">
        <v>1</v>
      </c>
      <c r="G140" s="218">
        <f>D140*E140*F140</f>
        <v>5100</v>
      </c>
      <c r="H140" s="218">
        <f>0</f>
        <v>0</v>
      </c>
      <c r="I140" s="218">
        <f>G140+H140</f>
        <v>5100</v>
      </c>
      <c r="J140" s="218">
        <f>I140*10%</f>
        <v>510</v>
      </c>
      <c r="K140" s="218">
        <f>J140*16%</f>
        <v>81.600000000000009</v>
      </c>
      <c r="L140" s="218">
        <f>I140+J140+K140</f>
        <v>5691.6</v>
      </c>
    </row>
    <row r="141" spans="2:12" ht="30" customHeight="1">
      <c r="B141" s="213"/>
      <c r="C141" s="214" t="s">
        <v>394</v>
      </c>
      <c r="D141" s="215">
        <v>70</v>
      </c>
      <c r="E141" s="216">
        <v>51</v>
      </c>
      <c r="F141" s="217">
        <v>1</v>
      </c>
      <c r="G141" s="218">
        <f>D141*E141*F141</f>
        <v>3570</v>
      </c>
      <c r="H141" s="218">
        <f>0</f>
        <v>0</v>
      </c>
      <c r="I141" s="218">
        <f>G141+H141</f>
        <v>3570</v>
      </c>
      <c r="J141" s="218">
        <f>I141*10%</f>
        <v>357</v>
      </c>
      <c r="K141" s="218">
        <f>J141*16%</f>
        <v>57.120000000000005</v>
      </c>
      <c r="L141" s="218">
        <f>I141+J141+K141</f>
        <v>3984.12</v>
      </c>
    </row>
    <row r="142" spans="2:12" ht="28" customHeight="1">
      <c r="B142" s="223" t="s">
        <v>355</v>
      </c>
      <c r="C142" s="228" t="s">
        <v>395</v>
      </c>
      <c r="D142" s="225"/>
      <c r="E142" s="231"/>
      <c r="F142" s="231"/>
      <c r="G142" s="225">
        <v>0</v>
      </c>
      <c r="H142" s="225">
        <v>0</v>
      </c>
      <c r="I142" s="225">
        <v>0</v>
      </c>
      <c r="J142" s="225">
        <v>0</v>
      </c>
      <c r="K142" s="225">
        <v>0</v>
      </c>
      <c r="L142" s="227">
        <v>0</v>
      </c>
    </row>
    <row r="143" spans="2:12" ht="30" customHeight="1">
      <c r="B143" s="213"/>
      <c r="C143" s="214" t="s">
        <v>396</v>
      </c>
      <c r="D143" s="215">
        <v>3800</v>
      </c>
      <c r="E143" s="216">
        <v>1</v>
      </c>
      <c r="F143" s="217">
        <v>1</v>
      </c>
      <c r="G143" s="218">
        <f>D143*E143*F143</f>
        <v>3800</v>
      </c>
      <c r="H143" s="218">
        <f>0</f>
        <v>0</v>
      </c>
      <c r="I143" s="218">
        <f>G143+H143</f>
        <v>3800</v>
      </c>
      <c r="J143" s="218">
        <f>I143*10%</f>
        <v>380</v>
      </c>
      <c r="K143" s="218">
        <f>J143*16%</f>
        <v>60.800000000000004</v>
      </c>
      <c r="L143" s="218">
        <f>I143+J143+K143</f>
        <v>4240.8</v>
      </c>
    </row>
    <row r="144" spans="2:12" ht="38" customHeight="1">
      <c r="B144" s="213"/>
      <c r="C144" s="214" t="s">
        <v>397</v>
      </c>
      <c r="D144" s="215">
        <v>0</v>
      </c>
      <c r="E144" s="216">
        <v>0</v>
      </c>
      <c r="F144" s="217">
        <v>0</v>
      </c>
      <c r="G144" s="218">
        <v>0</v>
      </c>
      <c r="H144" s="218">
        <v>0</v>
      </c>
      <c r="I144" s="218">
        <v>0</v>
      </c>
      <c r="J144" s="218">
        <v>0</v>
      </c>
      <c r="K144" s="218">
        <f>J144*16%</f>
        <v>0</v>
      </c>
      <c r="L144" s="218">
        <v>0</v>
      </c>
    </row>
    <row r="145" spans="2:12" ht="38" customHeight="1">
      <c r="B145" s="213"/>
      <c r="C145" s="214" t="s">
        <v>398</v>
      </c>
      <c r="D145" s="215">
        <v>0</v>
      </c>
      <c r="E145" s="216">
        <v>0</v>
      </c>
      <c r="F145" s="217">
        <v>0</v>
      </c>
      <c r="G145" s="218">
        <v>0</v>
      </c>
      <c r="H145" s="218">
        <v>0</v>
      </c>
      <c r="I145" s="218">
        <v>0</v>
      </c>
      <c r="J145" s="218">
        <v>0</v>
      </c>
      <c r="K145" s="218">
        <f>J145*16%</f>
        <v>0</v>
      </c>
      <c r="L145" s="218">
        <v>0</v>
      </c>
    </row>
    <row r="146" spans="2:12" ht="30" customHeight="1">
      <c r="B146" s="213"/>
      <c r="C146" s="214" t="s">
        <v>399</v>
      </c>
      <c r="D146" s="215">
        <v>10</v>
      </c>
      <c r="E146" s="216">
        <v>51</v>
      </c>
      <c r="F146" s="217">
        <v>1</v>
      </c>
      <c r="G146" s="218">
        <f>D146*E146*F146</f>
        <v>510</v>
      </c>
      <c r="H146" s="218">
        <f>0</f>
        <v>0</v>
      </c>
      <c r="I146" s="218">
        <f>G146+H146</f>
        <v>510</v>
      </c>
      <c r="J146" s="218">
        <f>I146*10%</f>
        <v>51</v>
      </c>
      <c r="K146" s="218">
        <f>J146*16%</f>
        <v>8.16</v>
      </c>
      <c r="L146" s="218">
        <f>I146+J146+K146</f>
        <v>569.16</v>
      </c>
    </row>
    <row r="147" spans="2:12" ht="30" hidden="1" customHeight="1">
      <c r="B147" s="213"/>
      <c r="C147" s="214" t="s">
        <v>407</v>
      </c>
      <c r="D147" s="215">
        <v>13.901400000000001</v>
      </c>
      <c r="E147" s="216">
        <v>51</v>
      </c>
      <c r="F147" s="217">
        <v>1</v>
      </c>
      <c r="G147" s="218">
        <f>D147*E147*F147</f>
        <v>708.97140000000002</v>
      </c>
      <c r="H147" s="218">
        <f>0</f>
        <v>0</v>
      </c>
      <c r="I147" s="218">
        <f>G147+H147</f>
        <v>708.97140000000002</v>
      </c>
      <c r="J147" s="218">
        <f>I147*10%</f>
        <v>70.897140000000007</v>
      </c>
      <c r="K147" s="218">
        <f>J147*16%</f>
        <v>11.343542400000002</v>
      </c>
      <c r="L147" s="218">
        <f>I147+J147+K147</f>
        <v>791.2120824000001</v>
      </c>
    </row>
    <row r="148" spans="2:12" ht="30" hidden="1" customHeight="1">
      <c r="B148" s="213"/>
      <c r="C148" s="214" t="s">
        <v>408</v>
      </c>
      <c r="D148" s="215">
        <v>81.091499999999996</v>
      </c>
      <c r="E148" s="216">
        <v>51</v>
      </c>
      <c r="F148" s="217">
        <v>1</v>
      </c>
      <c r="G148" s="218">
        <f>D148*E148*F148</f>
        <v>4135.6664999999994</v>
      </c>
      <c r="H148" s="218">
        <f>0</f>
        <v>0</v>
      </c>
      <c r="I148" s="218">
        <f>G148+H148</f>
        <v>4135.6664999999994</v>
      </c>
      <c r="J148" s="218">
        <f>I148*10%</f>
        <v>413.56664999999998</v>
      </c>
      <c r="K148" s="218">
        <f>J148*16%</f>
        <v>66.170664000000002</v>
      </c>
      <c r="L148" s="218">
        <f>I148+J148+K148</f>
        <v>4615.4038139999993</v>
      </c>
    </row>
    <row r="149" spans="2:12" ht="30" hidden="1" customHeight="1">
      <c r="B149" s="213"/>
      <c r="C149" s="214" t="s">
        <v>409</v>
      </c>
      <c r="D149" s="215">
        <v>92.676000000000002</v>
      </c>
      <c r="E149" s="216">
        <v>51</v>
      </c>
      <c r="F149" s="217">
        <v>1</v>
      </c>
      <c r="G149" s="218">
        <f>D149*E149*F149</f>
        <v>4726.4759999999997</v>
      </c>
      <c r="H149" s="218">
        <f>0</f>
        <v>0</v>
      </c>
      <c r="I149" s="218">
        <f>G149+H149</f>
        <v>4726.4759999999997</v>
      </c>
      <c r="J149" s="218">
        <f>I149*10%</f>
        <v>472.64760000000001</v>
      </c>
      <c r="K149" s="218">
        <f>J149*16%</f>
        <v>75.623615999999998</v>
      </c>
      <c r="L149" s="218">
        <f>I149+J149+K149</f>
        <v>5274.7472159999998</v>
      </c>
    </row>
    <row r="150" spans="2:12" ht="30" hidden="1" customHeight="1">
      <c r="B150" s="213"/>
      <c r="C150" s="214" t="s">
        <v>410</v>
      </c>
      <c r="D150" s="215">
        <v>103.10205000000001</v>
      </c>
      <c r="E150" s="216">
        <v>51</v>
      </c>
      <c r="F150" s="217">
        <v>1</v>
      </c>
      <c r="G150" s="218">
        <f>D150*E150*F150</f>
        <v>5258.2045500000004</v>
      </c>
      <c r="H150" s="218">
        <f>0</f>
        <v>0</v>
      </c>
      <c r="I150" s="218">
        <f>G150+H150</f>
        <v>5258.2045500000004</v>
      </c>
      <c r="J150" s="218">
        <f>I150*10%</f>
        <v>525.82045500000004</v>
      </c>
      <c r="K150" s="218">
        <f>J150*16%</f>
        <v>84.131272800000005</v>
      </c>
      <c r="L150" s="218">
        <f>I150+J150+K150</f>
        <v>5868.1562778000007</v>
      </c>
    </row>
    <row r="151" spans="2:12" ht="24" hidden="1" customHeight="1">
      <c r="B151" s="213"/>
      <c r="C151" s="214" t="s">
        <v>411</v>
      </c>
      <c r="D151" s="215"/>
      <c r="E151" s="216"/>
      <c r="F151" s="217"/>
      <c r="G151" s="218">
        <v>0</v>
      </c>
      <c r="H151" s="218">
        <v>0</v>
      </c>
      <c r="I151" s="218">
        <v>0</v>
      </c>
      <c r="J151" s="218">
        <v>0</v>
      </c>
      <c r="K151" s="218">
        <f>J151*16%</f>
        <v>0</v>
      </c>
      <c r="L151" s="218">
        <v>0</v>
      </c>
    </row>
    <row r="152" spans="2:12" ht="30" hidden="1" customHeight="1">
      <c r="B152" s="213"/>
      <c r="C152" s="214" t="s">
        <v>412</v>
      </c>
      <c r="D152" s="215">
        <v>2201.0549999999998</v>
      </c>
      <c r="E152" s="216">
        <v>1</v>
      </c>
      <c r="F152" s="217">
        <v>1</v>
      </c>
      <c r="G152" s="218">
        <f>D152*E152*F152</f>
        <v>2201.0549999999998</v>
      </c>
      <c r="H152" s="218">
        <f>0</f>
        <v>0</v>
      </c>
      <c r="I152" s="218">
        <f>G152+H152</f>
        <v>2201.0549999999998</v>
      </c>
      <c r="J152" s="218">
        <f>I152*10%</f>
        <v>220.10550000000001</v>
      </c>
      <c r="K152" s="218">
        <f>J152*16%</f>
        <v>35.216880000000003</v>
      </c>
      <c r="L152" s="218">
        <f>I152+J152+K152</f>
        <v>2456.3773799999999</v>
      </c>
    </row>
    <row r="153" spans="2:12" ht="30" customHeight="1">
      <c r="B153" s="213"/>
      <c r="C153" s="214" t="s">
        <v>400</v>
      </c>
      <c r="D153" s="215">
        <v>1544</v>
      </c>
      <c r="E153" s="216">
        <v>1</v>
      </c>
      <c r="F153" s="217">
        <v>1</v>
      </c>
      <c r="G153" s="218">
        <f>D153*E153*F153</f>
        <v>1544</v>
      </c>
      <c r="H153" s="218">
        <f>0</f>
        <v>0</v>
      </c>
      <c r="I153" s="218">
        <f>G153+H153</f>
        <v>1544</v>
      </c>
      <c r="J153" s="218">
        <f>I153*10%</f>
        <v>154.4</v>
      </c>
      <c r="K153" s="218">
        <f>J153*16%</f>
        <v>24.704000000000001</v>
      </c>
      <c r="L153" s="218">
        <f>I153+J153+K153</f>
        <v>1723.104</v>
      </c>
    </row>
    <row r="154" spans="2:12" ht="30" customHeight="1">
      <c r="B154" s="213"/>
      <c r="C154" s="214" t="s">
        <v>401</v>
      </c>
      <c r="D154" s="215">
        <v>3350</v>
      </c>
      <c r="E154" s="216">
        <v>1</v>
      </c>
      <c r="F154" s="217">
        <v>1</v>
      </c>
      <c r="G154" s="218">
        <f>D154*E154*F154</f>
        <v>3350</v>
      </c>
      <c r="H154" s="218">
        <f>0</f>
        <v>0</v>
      </c>
      <c r="I154" s="218">
        <f>G154+H154</f>
        <v>3350</v>
      </c>
      <c r="J154" s="218">
        <f>I154*10%</f>
        <v>335</v>
      </c>
      <c r="K154" s="218">
        <f>J154*16%</f>
        <v>53.6</v>
      </c>
      <c r="L154" s="218">
        <f>I154+J154+K154</f>
        <v>3738.6</v>
      </c>
    </row>
    <row r="155" spans="2:12" ht="30" customHeight="1">
      <c r="B155" s="213"/>
      <c r="C155" s="214" t="s">
        <v>402</v>
      </c>
      <c r="D155" s="215">
        <v>2060</v>
      </c>
      <c r="E155" s="216">
        <v>1</v>
      </c>
      <c r="F155" s="217">
        <v>1</v>
      </c>
      <c r="G155" s="218">
        <f>D155*E155*F155</f>
        <v>2060</v>
      </c>
      <c r="H155" s="218">
        <f>0</f>
        <v>0</v>
      </c>
      <c r="I155" s="218">
        <f>G155+H155</f>
        <v>2060</v>
      </c>
      <c r="J155" s="218">
        <f>I155*10%</f>
        <v>206</v>
      </c>
      <c r="K155" s="218">
        <f>J155*16%</f>
        <v>32.96</v>
      </c>
      <c r="L155" s="218">
        <f>I155+J155+K155</f>
        <v>2298.96</v>
      </c>
    </row>
    <row r="156" spans="2:12" ht="30" customHeight="1">
      <c r="B156" s="213"/>
      <c r="C156" s="214" t="s">
        <v>403</v>
      </c>
      <c r="D156" s="215">
        <v>10170</v>
      </c>
      <c r="E156" s="216">
        <v>1</v>
      </c>
      <c r="F156" s="217">
        <v>1</v>
      </c>
      <c r="G156" s="218">
        <f>D156*E156*F156</f>
        <v>10170</v>
      </c>
      <c r="H156" s="218">
        <f>0</f>
        <v>0</v>
      </c>
      <c r="I156" s="218">
        <f>G156+H156</f>
        <v>10170</v>
      </c>
      <c r="J156" s="218">
        <f>I156*10%</f>
        <v>1017</v>
      </c>
      <c r="K156" s="218">
        <f>J156*16%</f>
        <v>162.72</v>
      </c>
      <c r="L156" s="218">
        <f>I156+J156+K156</f>
        <v>11349.72</v>
      </c>
    </row>
    <row r="157" spans="2:12" ht="30" customHeight="1">
      <c r="B157" s="213"/>
      <c r="C157" s="214" t="s">
        <v>669</v>
      </c>
      <c r="D157" s="215">
        <v>3724</v>
      </c>
      <c r="E157" s="216">
        <v>1</v>
      </c>
      <c r="F157" s="217">
        <v>1</v>
      </c>
      <c r="G157" s="351">
        <f>D157*E157*F157</f>
        <v>3724</v>
      </c>
      <c r="H157" s="218">
        <f>0</f>
        <v>0</v>
      </c>
      <c r="I157" s="351">
        <f>G157+H157</f>
        <v>3724</v>
      </c>
      <c r="J157" s="351">
        <f>I157*10%</f>
        <v>372.40000000000003</v>
      </c>
      <c r="K157" s="351">
        <f>J157*16%</f>
        <v>59.584000000000003</v>
      </c>
      <c r="L157" s="351">
        <f>I157+J157+K157</f>
        <v>4155.9839999999995</v>
      </c>
    </row>
    <row r="158" spans="2:12" ht="30" customHeight="1">
      <c r="B158" s="213"/>
      <c r="C158" s="214" t="s">
        <v>670</v>
      </c>
      <c r="D158" s="215">
        <v>445</v>
      </c>
      <c r="E158" s="216">
        <v>1</v>
      </c>
      <c r="F158" s="217">
        <v>1</v>
      </c>
      <c r="G158" s="351">
        <f t="shared" ref="G158:G162" si="13">D158*E158*F158</f>
        <v>445</v>
      </c>
      <c r="H158" s="218">
        <f>0</f>
        <v>0</v>
      </c>
      <c r="I158" s="351">
        <f t="shared" ref="I158:I162" si="14">G158+H158</f>
        <v>445</v>
      </c>
      <c r="J158" s="351">
        <f t="shared" ref="J158:J168" si="15">I158*10%</f>
        <v>44.5</v>
      </c>
      <c r="K158" s="351">
        <f>J158*16%</f>
        <v>7.12</v>
      </c>
      <c r="L158" s="351">
        <f t="shared" ref="L158:L162" si="16">I158+J158+K158</f>
        <v>496.62</v>
      </c>
    </row>
    <row r="159" spans="2:12" ht="30" customHeight="1">
      <c r="B159" s="213"/>
      <c r="C159" s="214" t="s">
        <v>671</v>
      </c>
      <c r="D159" s="215">
        <v>13990</v>
      </c>
      <c r="E159" s="216">
        <v>1</v>
      </c>
      <c r="F159" s="217">
        <v>1</v>
      </c>
      <c r="G159" s="351">
        <f t="shared" si="13"/>
        <v>13990</v>
      </c>
      <c r="H159" s="218">
        <f>0</f>
        <v>0</v>
      </c>
      <c r="I159" s="351">
        <f t="shared" si="14"/>
        <v>13990</v>
      </c>
      <c r="J159" s="351">
        <f t="shared" si="15"/>
        <v>1399</v>
      </c>
      <c r="K159" s="351">
        <f>J159*16%</f>
        <v>223.84</v>
      </c>
      <c r="L159" s="351">
        <f t="shared" si="16"/>
        <v>15612.84</v>
      </c>
    </row>
    <row r="160" spans="2:12" ht="30" customHeight="1">
      <c r="B160" s="213"/>
      <c r="C160" s="214" t="s">
        <v>672</v>
      </c>
      <c r="D160" s="215">
        <v>730</v>
      </c>
      <c r="E160" s="216">
        <v>1</v>
      </c>
      <c r="F160" s="217">
        <v>1</v>
      </c>
      <c r="G160" s="351">
        <f t="shared" si="13"/>
        <v>730</v>
      </c>
      <c r="H160" s="218">
        <f>0</f>
        <v>0</v>
      </c>
      <c r="I160" s="351">
        <f t="shared" si="14"/>
        <v>730</v>
      </c>
      <c r="J160" s="351">
        <f t="shared" si="15"/>
        <v>73</v>
      </c>
      <c r="K160" s="351">
        <f>J160*16%</f>
        <v>11.68</v>
      </c>
      <c r="L160" s="351">
        <f t="shared" si="16"/>
        <v>814.68</v>
      </c>
    </row>
    <row r="161" spans="2:12" ht="30" customHeight="1">
      <c r="B161" s="213"/>
      <c r="C161" s="214" t="s">
        <v>673</v>
      </c>
      <c r="D161" s="215">
        <v>730</v>
      </c>
      <c r="E161" s="216">
        <v>1</v>
      </c>
      <c r="F161" s="217">
        <v>1</v>
      </c>
      <c r="G161" s="351">
        <f t="shared" si="13"/>
        <v>730</v>
      </c>
      <c r="H161" s="218">
        <f>0</f>
        <v>0</v>
      </c>
      <c r="I161" s="351">
        <f t="shared" si="14"/>
        <v>730</v>
      </c>
      <c r="J161" s="351">
        <f t="shared" si="15"/>
        <v>73</v>
      </c>
      <c r="K161" s="351">
        <f>J161*16%</f>
        <v>11.68</v>
      </c>
      <c r="L161" s="351">
        <f t="shared" si="16"/>
        <v>814.68</v>
      </c>
    </row>
    <row r="162" spans="2:12" ht="30" customHeight="1">
      <c r="B162" s="213"/>
      <c r="C162" s="214" t="s">
        <v>674</v>
      </c>
      <c r="D162" s="215">
        <v>730</v>
      </c>
      <c r="E162" s="216">
        <v>1</v>
      </c>
      <c r="F162" s="217">
        <v>1</v>
      </c>
      <c r="G162" s="351">
        <f t="shared" si="13"/>
        <v>730</v>
      </c>
      <c r="H162" s="218">
        <f>0</f>
        <v>0</v>
      </c>
      <c r="I162" s="351">
        <f t="shared" si="14"/>
        <v>730</v>
      </c>
      <c r="J162" s="351">
        <f t="shared" si="15"/>
        <v>73</v>
      </c>
      <c r="K162" s="351">
        <f>J162*16%</f>
        <v>11.68</v>
      </c>
      <c r="L162" s="351">
        <f t="shared" si="16"/>
        <v>814.68</v>
      </c>
    </row>
    <row r="163" spans="2:12" ht="30" customHeight="1">
      <c r="B163" s="213"/>
      <c r="C163" s="214" t="s">
        <v>675</v>
      </c>
      <c r="D163" s="215">
        <v>500</v>
      </c>
      <c r="E163" s="216">
        <v>1</v>
      </c>
      <c r="F163" s="217">
        <v>1</v>
      </c>
      <c r="G163" s="351">
        <f t="shared" ref="G163:G166" si="17">D163*E163*F163</f>
        <v>500</v>
      </c>
      <c r="H163" s="218">
        <f>0</f>
        <v>0</v>
      </c>
      <c r="I163" s="351">
        <f t="shared" ref="I163:I166" si="18">G163+H163</f>
        <v>500</v>
      </c>
      <c r="J163" s="351">
        <f t="shared" si="15"/>
        <v>50</v>
      </c>
      <c r="K163" s="351">
        <f>J163*16%</f>
        <v>8</v>
      </c>
      <c r="L163" s="351">
        <f t="shared" ref="L163:L166" si="19">I163+J163+K163</f>
        <v>558</v>
      </c>
    </row>
    <row r="164" spans="2:12" ht="30" customHeight="1">
      <c r="B164" s="213"/>
      <c r="C164" s="214" t="s">
        <v>676</v>
      </c>
      <c r="D164" s="215">
        <v>365</v>
      </c>
      <c r="E164" s="216">
        <v>1</v>
      </c>
      <c r="F164" s="217">
        <v>1</v>
      </c>
      <c r="G164" s="351">
        <f t="shared" si="17"/>
        <v>365</v>
      </c>
      <c r="H164" s="218">
        <f>0</f>
        <v>0</v>
      </c>
      <c r="I164" s="351">
        <f t="shared" si="18"/>
        <v>365</v>
      </c>
      <c r="J164" s="351">
        <f t="shared" si="15"/>
        <v>36.5</v>
      </c>
      <c r="K164" s="351">
        <f>J164*16%</f>
        <v>5.84</v>
      </c>
      <c r="L164" s="351">
        <f t="shared" si="19"/>
        <v>407.34</v>
      </c>
    </row>
    <row r="165" spans="2:12" ht="30" customHeight="1">
      <c r="B165" s="213"/>
      <c r="C165" s="214" t="s">
        <v>677</v>
      </c>
      <c r="D165" s="215">
        <v>245</v>
      </c>
      <c r="E165" s="216">
        <v>1</v>
      </c>
      <c r="F165" s="217">
        <v>1</v>
      </c>
      <c r="G165" s="351">
        <f t="shared" si="17"/>
        <v>245</v>
      </c>
      <c r="H165" s="218">
        <f>0</f>
        <v>0</v>
      </c>
      <c r="I165" s="351">
        <f t="shared" si="18"/>
        <v>245</v>
      </c>
      <c r="J165" s="351">
        <f t="shared" si="15"/>
        <v>24.5</v>
      </c>
      <c r="K165" s="351">
        <f>J165*16%</f>
        <v>3.92</v>
      </c>
      <c r="L165" s="351">
        <f t="shared" si="19"/>
        <v>273.42</v>
      </c>
    </row>
    <row r="166" spans="2:12" ht="30" customHeight="1">
      <c r="B166" s="213"/>
      <c r="C166" s="214" t="s">
        <v>678</v>
      </c>
      <c r="D166" s="215">
        <v>10000</v>
      </c>
      <c r="E166" s="216">
        <v>1</v>
      </c>
      <c r="F166" s="217">
        <v>1</v>
      </c>
      <c r="G166" s="351">
        <f t="shared" si="17"/>
        <v>10000</v>
      </c>
      <c r="H166" s="218">
        <f>0</f>
        <v>0</v>
      </c>
      <c r="I166" s="351">
        <f t="shared" si="18"/>
        <v>10000</v>
      </c>
      <c r="J166" s="351">
        <f t="shared" si="15"/>
        <v>1000</v>
      </c>
      <c r="K166" s="351">
        <f>J166*16%</f>
        <v>160</v>
      </c>
      <c r="L166" s="351">
        <f t="shared" si="19"/>
        <v>11160</v>
      </c>
    </row>
    <row r="167" spans="2:12" ht="30" customHeight="1">
      <c r="B167" s="4"/>
      <c r="C167" s="5" t="s">
        <v>121</v>
      </c>
      <c r="D167" s="2"/>
      <c r="E167" s="2"/>
      <c r="F167" s="2"/>
      <c r="G167" s="2"/>
      <c r="H167" s="2"/>
      <c r="I167" s="2"/>
      <c r="J167" s="2"/>
      <c r="K167" s="2"/>
      <c r="L167" s="2"/>
    </row>
    <row r="168" spans="2:12" ht="30" customHeight="1">
      <c r="B168" s="213"/>
      <c r="C168" s="364" t="s">
        <v>686</v>
      </c>
      <c r="D168" s="215">
        <v>18</v>
      </c>
      <c r="E168" s="216">
        <v>51</v>
      </c>
      <c r="F168" s="217">
        <v>1</v>
      </c>
      <c r="G168" s="351">
        <f t="shared" ref="G168" si="20">D168*E168*F168</f>
        <v>918</v>
      </c>
      <c r="H168" s="218">
        <f>0</f>
        <v>0</v>
      </c>
      <c r="I168" s="351">
        <f t="shared" ref="I168" si="21">G168+H168</f>
        <v>918</v>
      </c>
      <c r="J168" s="351">
        <f t="shared" si="15"/>
        <v>91.800000000000011</v>
      </c>
      <c r="K168" s="351">
        <f>J168*16%</f>
        <v>14.688000000000002</v>
      </c>
      <c r="L168" s="351">
        <f t="shared" ref="L168" si="22">I168+J168+K168</f>
        <v>1024.4880000000001</v>
      </c>
    </row>
    <row r="169" spans="2:12" ht="30" customHeight="1">
      <c r="B169" s="4"/>
      <c r="C169" s="5" t="s">
        <v>127</v>
      </c>
      <c r="D169" s="2"/>
      <c r="E169" s="2"/>
      <c r="F169" s="2"/>
      <c r="G169" s="2"/>
      <c r="H169" s="2"/>
      <c r="I169" s="2"/>
      <c r="J169" s="2"/>
      <c r="K169" s="2"/>
      <c r="L169" s="2"/>
    </row>
    <row r="170" spans="2:12" ht="30" customHeight="1">
      <c r="B170" s="28"/>
      <c r="C170" s="133" t="s">
        <v>683</v>
      </c>
      <c r="D170" s="215">
        <v>30</v>
      </c>
      <c r="E170" s="353">
        <v>1</v>
      </c>
      <c r="F170" s="354">
        <v>1</v>
      </c>
      <c r="G170" s="351">
        <f>D170*E170*F170</f>
        <v>30</v>
      </c>
      <c r="H170" s="218">
        <f>0</f>
        <v>0</v>
      </c>
      <c r="I170" s="351">
        <f>G170+H170</f>
        <v>30</v>
      </c>
      <c r="J170" s="351">
        <f>I170*10%</f>
        <v>3</v>
      </c>
      <c r="K170" s="351">
        <f>J170*16%</f>
        <v>0.48</v>
      </c>
      <c r="L170" s="351">
        <f>I170+J170+K170</f>
        <v>33.479999999999997</v>
      </c>
    </row>
    <row r="171" spans="2:12" ht="30" customHeight="1">
      <c r="B171" s="28"/>
      <c r="C171" s="133" t="s">
        <v>684</v>
      </c>
      <c r="D171" s="215">
        <v>30</v>
      </c>
      <c r="E171" s="353">
        <v>1</v>
      </c>
      <c r="F171" s="354">
        <v>1</v>
      </c>
      <c r="G171" s="351">
        <f>D171*E171*F171</f>
        <v>30</v>
      </c>
      <c r="H171" s="218">
        <f>0</f>
        <v>0</v>
      </c>
      <c r="I171" s="351">
        <f>G171+H171</f>
        <v>30</v>
      </c>
      <c r="J171" s="351">
        <f>I171*10%</f>
        <v>3</v>
      </c>
      <c r="K171" s="351">
        <f>J171*16%</f>
        <v>0.48</v>
      </c>
      <c r="L171" s="351">
        <f>I171+J171+K171</f>
        <v>33.479999999999997</v>
      </c>
    </row>
    <row r="172" spans="2:12" ht="30" customHeight="1">
      <c r="B172" s="28"/>
      <c r="C172" s="133" t="s">
        <v>685</v>
      </c>
      <c r="D172" s="215">
        <v>43</v>
      </c>
      <c r="E172" s="353">
        <v>1</v>
      </c>
      <c r="F172" s="354">
        <v>1</v>
      </c>
      <c r="G172" s="351">
        <f>D172*E172*F172</f>
        <v>43</v>
      </c>
      <c r="H172" s="218">
        <f>0</f>
        <v>0</v>
      </c>
      <c r="I172" s="351">
        <f>G172+H172</f>
        <v>43</v>
      </c>
      <c r="J172" s="351">
        <f>I172*10%</f>
        <v>4.3</v>
      </c>
      <c r="K172" s="351">
        <f>J172*16%</f>
        <v>0.68799999999999994</v>
      </c>
      <c r="L172" s="351">
        <f>I172+J172+K172</f>
        <v>47.988</v>
      </c>
    </row>
    <row r="173" spans="2:12" ht="30" customHeight="1">
      <c r="B173" s="4"/>
      <c r="C173" s="5" t="s">
        <v>131</v>
      </c>
      <c r="D173" s="2"/>
      <c r="E173" s="2"/>
      <c r="F173" s="2"/>
      <c r="G173" s="2"/>
      <c r="H173" s="2"/>
      <c r="I173" s="2"/>
      <c r="J173" s="2"/>
      <c r="K173" s="2"/>
      <c r="L173" s="2"/>
    </row>
    <row r="174" spans="2:12" ht="30" customHeight="1">
      <c r="B174" s="12"/>
      <c r="C174" s="51" t="s">
        <v>132</v>
      </c>
      <c r="D174" s="215">
        <v>463</v>
      </c>
      <c r="E174" s="106">
        <v>2</v>
      </c>
      <c r="F174" s="33">
        <v>9</v>
      </c>
      <c r="G174" s="351">
        <f>D174*E174*F174</f>
        <v>8334</v>
      </c>
      <c r="H174" s="218">
        <f>0</f>
        <v>0</v>
      </c>
      <c r="I174" s="351">
        <f>G174+H174</f>
        <v>8334</v>
      </c>
      <c r="J174" s="351">
        <f>I174*10%</f>
        <v>833.40000000000009</v>
      </c>
      <c r="K174" s="351">
        <f>J174*16%</f>
        <v>133.34400000000002</v>
      </c>
      <c r="L174" s="351">
        <f>I174+J174+K174</f>
        <v>9300.7439999999988</v>
      </c>
    </row>
    <row r="175" spans="2:12" ht="30" customHeight="1">
      <c r="B175" s="153"/>
      <c r="C175" s="355" t="s">
        <v>680</v>
      </c>
      <c r="D175" s="352">
        <v>1100</v>
      </c>
      <c r="E175" s="154">
        <v>4</v>
      </c>
      <c r="F175" s="155">
        <v>9</v>
      </c>
      <c r="G175" s="351">
        <f>D175*E175*F175</f>
        <v>39600</v>
      </c>
      <c r="H175" s="218">
        <f>0</f>
        <v>0</v>
      </c>
      <c r="I175" s="351">
        <f>G175+H175</f>
        <v>39600</v>
      </c>
      <c r="J175" s="351">
        <f>I175*10%</f>
        <v>3960</v>
      </c>
      <c r="K175" s="351">
        <f>J175*16%</f>
        <v>633.6</v>
      </c>
      <c r="L175" s="351">
        <f>I175+J175+K175</f>
        <v>44193.599999999999</v>
      </c>
    </row>
    <row r="176" spans="2:12" ht="30" customHeight="1">
      <c r="B176" s="28"/>
      <c r="C176" s="133" t="s">
        <v>681</v>
      </c>
      <c r="D176" s="215">
        <v>1750</v>
      </c>
      <c r="E176" s="154">
        <v>4</v>
      </c>
      <c r="F176" s="155">
        <v>1</v>
      </c>
      <c r="G176" s="351">
        <f>D176*E176*F176</f>
        <v>7000</v>
      </c>
      <c r="H176" s="218">
        <f>0</f>
        <v>0</v>
      </c>
      <c r="I176" s="351">
        <f>G176+H176</f>
        <v>7000</v>
      </c>
      <c r="J176" s="351">
        <f>I176*10%</f>
        <v>700</v>
      </c>
      <c r="K176" s="351">
        <f>J176*16%</f>
        <v>112</v>
      </c>
      <c r="L176" s="351">
        <f>I176+J176+K176</f>
        <v>7812</v>
      </c>
    </row>
    <row r="177" spans="2:12" ht="38" customHeight="1">
      <c r="B177" s="213"/>
      <c r="C177" s="214"/>
      <c r="D177" s="215"/>
      <c r="E177" s="216"/>
      <c r="F177" s="217"/>
      <c r="G177" s="218"/>
      <c r="H177" s="218"/>
      <c r="I177" s="218"/>
      <c r="J177" s="218"/>
      <c r="K177" s="218"/>
      <c r="L177" s="218"/>
    </row>
    <row r="178" spans="2:12" ht="16" thickBot="1">
      <c r="B178" s="244"/>
      <c r="C178" s="245"/>
      <c r="D178" s="245"/>
      <c r="E178" s="246"/>
      <c r="F178" s="246"/>
      <c r="G178" s="247">
        <f>SUM(G11:G177)</f>
        <v>407304.07950000005</v>
      </c>
      <c r="H178" s="247">
        <f>SUM(H11:H177)</f>
        <v>0</v>
      </c>
      <c r="I178" s="247">
        <f>SUM(I11:I177)</f>
        <v>407304.07950000005</v>
      </c>
      <c r="J178" s="247">
        <f>SUM(J11:J177)</f>
        <v>40730.407950000015</v>
      </c>
      <c r="K178" s="247">
        <f>SUM(K11:K177)</f>
        <v>6516.8652720000036</v>
      </c>
      <c r="L178" s="247">
        <f>SUM(L11:L177)</f>
        <v>454551.35272200016</v>
      </c>
    </row>
    <row r="179" spans="2:12" ht="21.5" thickTop="1">
      <c r="B179" s="248"/>
    </row>
    <row r="180" spans="2:12" ht="18.5">
      <c r="B180" s="249"/>
      <c r="J180" s="250"/>
      <c r="K180" s="10" t="s">
        <v>9</v>
      </c>
      <c r="L180" s="19">
        <f>G178</f>
        <v>407304.07950000005</v>
      </c>
    </row>
    <row r="181" spans="2:12" ht="18.5">
      <c r="B181" s="251"/>
      <c r="C181" s="252"/>
      <c r="J181" s="250"/>
      <c r="K181" s="10" t="s">
        <v>135</v>
      </c>
      <c r="L181" s="19">
        <f>H178</f>
        <v>0</v>
      </c>
    </row>
    <row r="182" spans="2:12">
      <c r="B182" s="21" t="s">
        <v>136</v>
      </c>
      <c r="C182" s="21"/>
      <c r="J182" s="250"/>
      <c r="K182" s="10" t="s">
        <v>138</v>
      </c>
      <c r="L182" s="19">
        <f>J178</f>
        <v>40730.407950000015</v>
      </c>
    </row>
    <row r="183" spans="2:12">
      <c r="B183" s="30" t="s">
        <v>139</v>
      </c>
      <c r="C183" s="30"/>
      <c r="J183" s="250"/>
      <c r="K183" s="10" t="s">
        <v>14</v>
      </c>
      <c r="L183" s="19">
        <f>L182+L181+L180</f>
        <v>448034.48745000007</v>
      </c>
    </row>
    <row r="184" spans="2:12">
      <c r="B184" s="30" t="s">
        <v>140</v>
      </c>
      <c r="C184" s="30"/>
      <c r="J184" s="250"/>
      <c r="K184" s="10" t="s">
        <v>16</v>
      </c>
      <c r="L184" s="19">
        <f>L182*16%</f>
        <v>6516.8652720000027</v>
      </c>
    </row>
    <row r="185" spans="2:12">
      <c r="B185" s="30" t="s">
        <v>141</v>
      </c>
      <c r="C185" s="30"/>
      <c r="J185" s="250"/>
      <c r="K185" s="10" t="s">
        <v>17</v>
      </c>
      <c r="L185" s="19">
        <f>SUM(L183:L184)</f>
        <v>454551.3527220001</v>
      </c>
    </row>
    <row r="187" spans="2:12" ht="18" customHeight="1">
      <c r="L187" s="229"/>
    </row>
    <row r="190" spans="2:12" ht="18" customHeight="1">
      <c r="B190" s="253" t="s">
        <v>142</v>
      </c>
      <c r="C190" s="254"/>
      <c r="D190" s="254"/>
      <c r="E190" s="254"/>
      <c r="F190" s="254"/>
      <c r="G190" s="254"/>
      <c r="H190" s="254"/>
      <c r="I190" s="254"/>
      <c r="J190" s="254"/>
      <c r="K190" s="254"/>
      <c r="L190" s="255"/>
    </row>
    <row r="191" spans="2:12" ht="42" customHeight="1" thickBot="1">
      <c r="B191" s="256" t="s">
        <v>7</v>
      </c>
      <c r="C191" s="257" t="s">
        <v>8</v>
      </c>
      <c r="D191" s="258" t="s">
        <v>9</v>
      </c>
      <c r="E191" s="258" t="s">
        <v>10</v>
      </c>
      <c r="F191" s="258" t="s">
        <v>11</v>
      </c>
      <c r="G191" s="258" t="s">
        <v>12</v>
      </c>
      <c r="H191" s="258" t="s">
        <v>13</v>
      </c>
      <c r="I191" s="258" t="s">
        <v>14</v>
      </c>
      <c r="J191" s="258" t="s">
        <v>15</v>
      </c>
      <c r="K191" s="258" t="s">
        <v>16</v>
      </c>
      <c r="L191" s="258" t="s">
        <v>143</v>
      </c>
    </row>
    <row r="192" spans="2:12" ht="135.65" customHeight="1">
      <c r="B192" s="259"/>
      <c r="C192" s="260" t="s">
        <v>144</v>
      </c>
      <c r="D192" s="261">
        <v>1200</v>
      </c>
      <c r="E192" s="262">
        <v>54</v>
      </c>
      <c r="F192" s="263">
        <v>1</v>
      </c>
      <c r="G192" s="264">
        <f>F192*E192*D192</f>
        <v>64800</v>
      </c>
      <c r="H192" s="265"/>
      <c r="I192" s="264">
        <f>G192</f>
        <v>64800</v>
      </c>
      <c r="J192" s="264">
        <f>I192*10%</f>
        <v>6480</v>
      </c>
      <c r="K192" s="264">
        <f>(J192+I192)*16%</f>
        <v>11404.800000000001</v>
      </c>
      <c r="L192" s="265">
        <f>K192+J192+I192</f>
        <v>82684.800000000003</v>
      </c>
    </row>
    <row r="193" spans="2:12" ht="51" customHeight="1">
      <c r="B193" s="266"/>
      <c r="C193" s="267" t="s">
        <v>145</v>
      </c>
      <c r="D193" s="268">
        <v>1000</v>
      </c>
      <c r="E193" s="269">
        <v>3</v>
      </c>
      <c r="F193" s="270">
        <v>1</v>
      </c>
      <c r="G193" s="271">
        <f>F193*E193*D193</f>
        <v>3000</v>
      </c>
      <c r="H193" s="272"/>
      <c r="I193" s="271">
        <f>G193</f>
        <v>3000</v>
      </c>
      <c r="J193" s="271">
        <f>I193*10%</f>
        <v>300</v>
      </c>
      <c r="K193" s="271">
        <f>(J193+I193)*16%</f>
        <v>528</v>
      </c>
      <c r="L193" s="272">
        <f>K193+J193+I193</f>
        <v>3828</v>
      </c>
    </row>
    <row r="194" spans="2:12" ht="39" customHeight="1">
      <c r="B194" s="259"/>
      <c r="C194" s="273" t="s">
        <v>146</v>
      </c>
      <c r="D194" s="261">
        <v>1000</v>
      </c>
      <c r="E194" s="262">
        <v>4</v>
      </c>
      <c r="F194" s="263">
        <v>1</v>
      </c>
      <c r="G194" s="264">
        <f>F194*E194*D194</f>
        <v>4000</v>
      </c>
      <c r="H194" s="265"/>
      <c r="I194" s="264">
        <f>G194</f>
        <v>4000</v>
      </c>
      <c r="J194" s="264">
        <f>I194*10%</f>
        <v>400</v>
      </c>
      <c r="K194" s="264">
        <f>(J194+I194)*16%</f>
        <v>704</v>
      </c>
      <c r="L194" s="265">
        <f>K194+J194+I194</f>
        <v>5104</v>
      </c>
    </row>
    <row r="195" spans="2:12">
      <c r="B195" s="266"/>
      <c r="C195" s="267" t="s">
        <v>147</v>
      </c>
      <c r="D195" s="268">
        <v>25000</v>
      </c>
      <c r="E195" s="269">
        <v>1</v>
      </c>
      <c r="F195" s="270">
        <v>1</v>
      </c>
      <c r="G195" s="271">
        <f>F195*E195*D195</f>
        <v>25000</v>
      </c>
      <c r="H195" s="272"/>
      <c r="I195" s="271">
        <f>G195</f>
        <v>25000</v>
      </c>
      <c r="J195" s="271">
        <v>0</v>
      </c>
      <c r="K195" s="271">
        <f>(J195+I195)*16%</f>
        <v>4000</v>
      </c>
      <c r="L195" s="272">
        <f>K195+J195+I195</f>
        <v>29000</v>
      </c>
    </row>
    <row r="196" spans="2:12" ht="42.65" customHeight="1">
      <c r="B196" s="259"/>
      <c r="C196" s="274" t="s">
        <v>682</v>
      </c>
      <c r="D196" s="261">
        <v>1850</v>
      </c>
      <c r="E196" s="262">
        <v>20</v>
      </c>
      <c r="F196" s="263">
        <v>1</v>
      </c>
      <c r="G196" s="264">
        <f>F196*E196*D196</f>
        <v>37000</v>
      </c>
      <c r="H196" s="265"/>
      <c r="I196" s="264">
        <f>G196</f>
        <v>37000</v>
      </c>
      <c r="J196" s="264">
        <v>0</v>
      </c>
      <c r="K196" s="264">
        <f>(J196+I196)*16%</f>
        <v>5920</v>
      </c>
      <c r="L196" s="265">
        <f>K196+J196+I196</f>
        <v>42920</v>
      </c>
    </row>
    <row r="197" spans="2:12">
      <c r="B197" s="275"/>
      <c r="C197" s="276" t="s">
        <v>149</v>
      </c>
      <c r="D197" s="277"/>
      <c r="E197" s="277"/>
      <c r="F197" s="277"/>
      <c r="G197" s="277"/>
      <c r="H197" s="277"/>
      <c r="I197" s="277"/>
      <c r="J197" s="277"/>
      <c r="K197" s="277"/>
      <c r="L197" s="277"/>
    </row>
    <row r="198" spans="2:12" ht="21.65" customHeight="1">
      <c r="B198" s="278"/>
      <c r="C198" s="267" t="s">
        <v>150</v>
      </c>
      <c r="D198" s="279">
        <v>95</v>
      </c>
      <c r="E198" s="280">
        <v>51</v>
      </c>
      <c r="F198" s="270">
        <v>1</v>
      </c>
      <c r="G198" s="271">
        <f>F198*E198*D198</f>
        <v>4845</v>
      </c>
      <c r="H198" s="272"/>
      <c r="I198" s="271">
        <f>G198</f>
        <v>4845</v>
      </c>
      <c r="J198" s="271">
        <v>0</v>
      </c>
      <c r="K198" s="271">
        <f>(J198+I198)*16%</f>
        <v>775.2</v>
      </c>
      <c r="L198" s="272">
        <f>K198+J198+I198</f>
        <v>5620.2</v>
      </c>
    </row>
    <row r="199" spans="2:12">
      <c r="B199" s="281"/>
      <c r="C199" s="282" t="s">
        <v>151</v>
      </c>
      <c r="D199" s="283">
        <v>120</v>
      </c>
      <c r="E199" s="284">
        <v>51</v>
      </c>
      <c r="F199" s="263">
        <v>1</v>
      </c>
      <c r="G199" s="264">
        <f>F199*E199*D199</f>
        <v>6120</v>
      </c>
      <c r="H199" s="265"/>
      <c r="I199" s="264">
        <f>G199</f>
        <v>6120</v>
      </c>
      <c r="J199" s="264">
        <v>0</v>
      </c>
      <c r="K199" s="264">
        <f>(J199+I199)*16%</f>
        <v>979.2</v>
      </c>
      <c r="L199" s="265">
        <f>K199+J199+I199</f>
        <v>7099.2</v>
      </c>
    </row>
    <row r="200" spans="2:12" ht="116.4" customHeight="1">
      <c r="B200" s="266"/>
      <c r="C200" s="285" t="s">
        <v>152</v>
      </c>
      <c r="D200" s="279">
        <v>350</v>
      </c>
      <c r="E200" s="280">
        <v>51</v>
      </c>
      <c r="F200" s="270">
        <v>1</v>
      </c>
      <c r="G200" s="271">
        <f>F200*E200*D200</f>
        <v>17850</v>
      </c>
      <c r="H200" s="272"/>
      <c r="I200" s="271">
        <f>G200</f>
        <v>17850</v>
      </c>
      <c r="J200" s="271">
        <v>0</v>
      </c>
      <c r="K200" s="271">
        <f>(J200+I200)*16%</f>
        <v>2856</v>
      </c>
      <c r="L200" s="272">
        <f>K200+J200+I200</f>
        <v>20706</v>
      </c>
    </row>
    <row r="201" spans="2:12" ht="57" customHeight="1">
      <c r="B201" s="281"/>
      <c r="C201" s="282" t="s">
        <v>153</v>
      </c>
      <c r="D201" s="283">
        <v>450</v>
      </c>
      <c r="E201" s="284">
        <v>6</v>
      </c>
      <c r="F201" s="263">
        <v>1</v>
      </c>
      <c r="G201" s="264">
        <f>F201*E201*D201</f>
        <v>2700</v>
      </c>
      <c r="H201" s="265"/>
      <c r="I201" s="264">
        <f>G201</f>
        <v>2700</v>
      </c>
      <c r="J201" s="264">
        <v>0</v>
      </c>
      <c r="K201" s="264">
        <f>(J201+I201)*16%</f>
        <v>432</v>
      </c>
      <c r="L201" s="265">
        <f>K201+J201+I201</f>
        <v>3132</v>
      </c>
    </row>
    <row r="202" spans="2:12" ht="41.4" customHeight="1">
      <c r="B202" s="266"/>
      <c r="C202" s="286" t="s">
        <v>154</v>
      </c>
      <c r="D202" s="279"/>
      <c r="E202" s="287"/>
      <c r="F202" s="288"/>
      <c r="G202" s="289"/>
      <c r="H202" s="290"/>
      <c r="I202" s="290"/>
      <c r="J202" s="290"/>
      <c r="K202" s="279"/>
      <c r="L202" s="289"/>
    </row>
    <row r="203" spans="2:12" ht="22.25" customHeight="1">
      <c r="B203" s="275"/>
      <c r="C203" s="276" t="s">
        <v>155</v>
      </c>
      <c r="D203" s="277"/>
      <c r="E203" s="277"/>
      <c r="F203" s="277"/>
      <c r="G203" s="277"/>
      <c r="H203" s="277"/>
      <c r="I203" s="277"/>
      <c r="J203" s="277"/>
      <c r="K203" s="277"/>
      <c r="L203" s="277"/>
    </row>
    <row r="204" spans="2:12" ht="49.25" customHeight="1">
      <c r="B204" s="291"/>
      <c r="C204" s="292" t="s">
        <v>156</v>
      </c>
      <c r="D204" s="261">
        <v>250</v>
      </c>
      <c r="E204" s="262">
        <v>51</v>
      </c>
      <c r="F204" s="263">
        <v>1</v>
      </c>
      <c r="G204" s="264">
        <f>F204*E204*D204</f>
        <v>12750</v>
      </c>
      <c r="H204" s="265"/>
      <c r="I204" s="264">
        <f>G204</f>
        <v>12750</v>
      </c>
      <c r="J204" s="264">
        <f>I204*10%</f>
        <v>1275</v>
      </c>
      <c r="K204" s="264">
        <f>(J204+I204)*16%</f>
        <v>2244</v>
      </c>
      <c r="L204" s="265">
        <f>K204+J204+I204</f>
        <v>16269</v>
      </c>
    </row>
    <row r="205" spans="2:12" ht="20.399999999999999" customHeight="1">
      <c r="B205" s="275"/>
      <c r="C205" s="276" t="s">
        <v>157</v>
      </c>
      <c r="D205" s="277"/>
      <c r="E205" s="277"/>
      <c r="F205" s="277"/>
      <c r="G205" s="277"/>
      <c r="H205" s="277"/>
      <c r="I205" s="277"/>
      <c r="J205" s="277"/>
      <c r="K205" s="277"/>
      <c r="L205" s="277"/>
    </row>
    <row r="206" spans="2:12" ht="31">
      <c r="B206" s="278"/>
      <c r="C206" s="286" t="s">
        <v>262</v>
      </c>
      <c r="D206" s="182">
        <v>250</v>
      </c>
      <c r="E206" s="183">
        <v>51</v>
      </c>
      <c r="F206" s="184">
        <v>1</v>
      </c>
      <c r="G206" s="185">
        <f>F206*E206*D206</f>
        <v>12750</v>
      </c>
      <c r="H206" s="186"/>
      <c r="I206" s="185">
        <f>G206</f>
        <v>12750</v>
      </c>
      <c r="J206" s="185">
        <f>I206*10%</f>
        <v>1275</v>
      </c>
      <c r="K206" s="185">
        <f>(J206+I206)*16%</f>
        <v>2244</v>
      </c>
      <c r="L206" s="186">
        <f>K206+J206+I206</f>
        <v>16269</v>
      </c>
    </row>
    <row r="207" spans="2:12" ht="43.75" customHeight="1">
      <c r="B207" s="187"/>
      <c r="C207" s="188" t="s">
        <v>404</v>
      </c>
      <c r="D207" s="48">
        <v>250</v>
      </c>
      <c r="E207" s="53">
        <v>51</v>
      </c>
      <c r="F207" s="54">
        <v>1</v>
      </c>
      <c r="G207" s="55">
        <f>F207*E207*D207</f>
        <v>12750</v>
      </c>
      <c r="H207" s="49"/>
      <c r="I207" s="55">
        <f>G207</f>
        <v>12750</v>
      </c>
      <c r="J207" s="55">
        <f>I207*10%</f>
        <v>1275</v>
      </c>
      <c r="K207" s="55">
        <f>(J207+I207)*16%</f>
        <v>2244</v>
      </c>
      <c r="L207" s="49">
        <f>K207+J207+I207</f>
        <v>16269</v>
      </c>
    </row>
    <row r="208" spans="2:12" ht="18" customHeight="1">
      <c r="B208" s="275"/>
      <c r="C208" s="276" t="s">
        <v>158</v>
      </c>
      <c r="D208" s="277"/>
      <c r="E208" s="277"/>
      <c r="F208" s="277"/>
      <c r="G208" s="277"/>
      <c r="H208" s="277"/>
      <c r="I208" s="277"/>
      <c r="J208" s="277"/>
      <c r="K208" s="277"/>
      <c r="L208" s="277"/>
    </row>
    <row r="209" spans="2:12" ht="60" customHeight="1">
      <c r="B209" s="291"/>
      <c r="C209" s="293" t="s">
        <v>159</v>
      </c>
      <c r="D209" s="261">
        <v>1175</v>
      </c>
      <c r="E209" s="262">
        <v>40</v>
      </c>
      <c r="F209" s="263">
        <v>1</v>
      </c>
      <c r="G209" s="264">
        <f>F209*E209*D209</f>
        <v>47000</v>
      </c>
      <c r="H209" s="264">
        <f>SUM(H190:H208)</f>
        <v>0</v>
      </c>
      <c r="I209" s="264">
        <f>G209</f>
        <v>47000</v>
      </c>
      <c r="J209" s="264">
        <f>I209*10%</f>
        <v>4700</v>
      </c>
      <c r="K209" s="264">
        <f>(J209+I209)*16%</f>
        <v>8272</v>
      </c>
      <c r="L209" s="265">
        <f>K209+J209+I209</f>
        <v>59972</v>
      </c>
    </row>
    <row r="210" spans="2:12" ht="18" customHeight="1">
      <c r="B210" s="275"/>
      <c r="C210" s="276" t="s">
        <v>160</v>
      </c>
      <c r="D210" s="277"/>
      <c r="E210" s="294"/>
      <c r="F210" s="294"/>
      <c r="G210" s="277"/>
      <c r="H210" s="277"/>
      <c r="I210" s="277"/>
      <c r="J210" s="277"/>
      <c r="K210" s="277"/>
      <c r="L210" s="277"/>
    </row>
    <row r="211" spans="2:12" ht="102" customHeight="1">
      <c r="B211" s="278"/>
      <c r="C211" s="285" t="s">
        <v>161</v>
      </c>
      <c r="D211" s="268">
        <v>209</v>
      </c>
      <c r="E211" s="269">
        <v>51</v>
      </c>
      <c r="F211" s="270">
        <v>1</v>
      </c>
      <c r="G211" s="271">
        <f>F211*E211*D211</f>
        <v>10659</v>
      </c>
      <c r="H211" s="271">
        <f>SUM(H192:H210)</f>
        <v>0</v>
      </c>
      <c r="I211" s="271">
        <f>G211</f>
        <v>10659</v>
      </c>
      <c r="J211" s="271">
        <f>I211*10%</f>
        <v>1065.9000000000001</v>
      </c>
      <c r="K211" s="271">
        <f>(J211+I211)*16%</f>
        <v>1875.9839999999999</v>
      </c>
      <c r="L211" s="272">
        <f>K211+J211+I211</f>
        <v>13600.884</v>
      </c>
    </row>
    <row r="212" spans="2:12" ht="20.399999999999999" customHeight="1">
      <c r="B212" s="275"/>
      <c r="C212" s="276" t="s">
        <v>162</v>
      </c>
      <c r="D212" s="277"/>
      <c r="E212" s="277"/>
      <c r="F212" s="277"/>
      <c r="G212" s="277"/>
      <c r="H212" s="277"/>
      <c r="I212" s="277"/>
      <c r="J212" s="277"/>
      <c r="K212" s="277"/>
      <c r="L212" s="277"/>
    </row>
    <row r="213" spans="2:12" ht="18" hidden="1" customHeight="1">
      <c r="B213" s="275"/>
      <c r="C213" s="276" t="s">
        <v>162</v>
      </c>
      <c r="D213" s="277"/>
      <c r="E213" s="277"/>
      <c r="F213" s="277"/>
      <c r="G213" s="277"/>
      <c r="H213" s="277"/>
      <c r="I213" s="277"/>
      <c r="J213" s="277"/>
      <c r="K213" s="277"/>
      <c r="L213" s="277"/>
    </row>
    <row r="214" spans="2:12" ht="18" hidden="1" customHeight="1">
      <c r="B214" s="291"/>
      <c r="C214" s="295" t="s">
        <v>163</v>
      </c>
      <c r="D214" s="296"/>
      <c r="E214" s="262"/>
      <c r="F214" s="263"/>
      <c r="G214" s="296"/>
      <c r="H214" s="296"/>
      <c r="I214" s="296"/>
      <c r="J214" s="296"/>
      <c r="K214" s="296"/>
      <c r="L214" s="297"/>
    </row>
    <row r="215" spans="2:12" ht="55.25" customHeight="1">
      <c r="B215" s="298"/>
      <c r="C215" s="299" t="s">
        <v>270</v>
      </c>
      <c r="D215" s="268">
        <v>0</v>
      </c>
      <c r="E215" s="269">
        <v>1</v>
      </c>
      <c r="F215" s="270">
        <v>0</v>
      </c>
      <c r="G215" s="271">
        <f>F215*E215*D215</f>
        <v>0</v>
      </c>
      <c r="H215" s="272"/>
      <c r="I215" s="271">
        <f>G215</f>
        <v>0</v>
      </c>
      <c r="J215" s="271">
        <v>0</v>
      </c>
      <c r="K215" s="271">
        <f>(J215+I215)*16%</f>
        <v>0</v>
      </c>
      <c r="L215" s="272">
        <f>K215+J215+I215</f>
        <v>0</v>
      </c>
    </row>
    <row r="216" spans="2:12" ht="22.75" customHeight="1">
      <c r="B216" s="291"/>
      <c r="C216" s="300" t="s">
        <v>271</v>
      </c>
      <c r="D216" s="261">
        <v>20000</v>
      </c>
      <c r="E216" s="301">
        <v>1</v>
      </c>
      <c r="F216" s="302">
        <v>0</v>
      </c>
      <c r="G216" s="303">
        <f>F216*E216*D216</f>
        <v>0</v>
      </c>
      <c r="H216" s="304"/>
      <c r="I216" s="303">
        <f>G216</f>
        <v>0</v>
      </c>
      <c r="J216" s="303">
        <v>0</v>
      </c>
      <c r="K216" s="303">
        <f>(J216+I216)*16%</f>
        <v>0</v>
      </c>
      <c r="L216" s="304">
        <f>K216+J216+I216</f>
        <v>0</v>
      </c>
    </row>
    <row r="217" spans="2:12" ht="72" customHeight="1">
      <c r="B217" s="298"/>
      <c r="C217" s="305" t="s">
        <v>272</v>
      </c>
      <c r="D217" s="268">
        <v>690</v>
      </c>
      <c r="E217" s="269">
        <v>1</v>
      </c>
      <c r="F217" s="270">
        <v>0</v>
      </c>
      <c r="G217" s="271">
        <f>F217*E217*D217</f>
        <v>0</v>
      </c>
      <c r="H217" s="272"/>
      <c r="I217" s="271">
        <f>G217</f>
        <v>0</v>
      </c>
      <c r="J217" s="271">
        <v>0</v>
      </c>
      <c r="K217" s="271">
        <f>(J217+I217)*16%</f>
        <v>0</v>
      </c>
      <c r="L217" s="272">
        <f>K217+J217+I217</f>
        <v>0</v>
      </c>
    </row>
    <row r="218" spans="2:12" ht="71.400000000000006" customHeight="1">
      <c r="B218" s="291"/>
      <c r="C218" s="300" t="s">
        <v>273</v>
      </c>
      <c r="D218" s="261">
        <v>35000</v>
      </c>
      <c r="E218" s="301">
        <v>1</v>
      </c>
      <c r="F218" s="302">
        <v>0</v>
      </c>
      <c r="G218" s="303">
        <f>F218*E218*D218</f>
        <v>0</v>
      </c>
      <c r="H218" s="304"/>
      <c r="I218" s="303">
        <f>G218</f>
        <v>0</v>
      </c>
      <c r="J218" s="303">
        <v>0</v>
      </c>
      <c r="K218" s="303">
        <f>(J218+I218)*16%</f>
        <v>0</v>
      </c>
      <c r="L218" s="304">
        <f>K218+J218+I218</f>
        <v>0</v>
      </c>
    </row>
    <row r="219" spans="2:12" ht="25.25" customHeight="1" thickBot="1">
      <c r="B219" s="306"/>
      <c r="C219" s="307" t="s">
        <v>134</v>
      </c>
      <c r="D219" s="308"/>
      <c r="E219" s="309"/>
      <c r="F219" s="309"/>
      <c r="G219" s="310">
        <f>SUM(G192:G218)</f>
        <v>261224</v>
      </c>
      <c r="H219" s="310">
        <f t="shared" ref="H219:L219" si="23">SUM(H192:H218)</f>
        <v>0</v>
      </c>
      <c r="I219" s="310">
        <f t="shared" si="23"/>
        <v>261224</v>
      </c>
      <c r="J219" s="310">
        <f t="shared" si="23"/>
        <v>16770.900000000001</v>
      </c>
      <c r="K219" s="310">
        <f t="shared" si="23"/>
        <v>44479.184000000001</v>
      </c>
      <c r="L219" s="310">
        <f t="shared" si="23"/>
        <v>322474.08400000003</v>
      </c>
    </row>
    <row r="220" spans="2:12" ht="16" thickTop="1"/>
    <row r="221" spans="2:12">
      <c r="K221" s="311" t="s">
        <v>9</v>
      </c>
      <c r="L221" s="312">
        <f>G219</f>
        <v>261224</v>
      </c>
    </row>
    <row r="222" spans="2:12" ht="18" customHeight="1">
      <c r="K222" s="311" t="s">
        <v>135</v>
      </c>
      <c r="L222" s="312">
        <f>H219</f>
        <v>0</v>
      </c>
    </row>
    <row r="223" spans="2:12" ht="18" customHeight="1">
      <c r="K223" s="311" t="s">
        <v>138</v>
      </c>
      <c r="L223" s="312">
        <f>J219</f>
        <v>16770.900000000001</v>
      </c>
    </row>
    <row r="224" spans="2:12">
      <c r="K224" s="311" t="s">
        <v>14</v>
      </c>
      <c r="L224" s="312">
        <f>L223+L222+L221</f>
        <v>277994.90000000002</v>
      </c>
    </row>
    <row r="225" spans="11:13">
      <c r="K225" s="311" t="s">
        <v>16</v>
      </c>
      <c r="L225" s="312">
        <f>L224*16%</f>
        <v>44479.184000000001</v>
      </c>
    </row>
    <row r="226" spans="11:13">
      <c r="K226" s="311" t="s">
        <v>143</v>
      </c>
      <c r="L226" s="312">
        <f>SUM(L224:L225)</f>
        <v>322474.08400000003</v>
      </c>
    </row>
    <row r="228" spans="11:13">
      <c r="K228" s="311" t="s">
        <v>679</v>
      </c>
      <c r="L228" s="312" cm="1">
        <f t="array" ref="L228:M228">+'AÉREOS PRAGA'!$C$15:$D$15</f>
        <v>1098078.6000000001</v>
      </c>
      <c r="M228" s="348">
        <v>0</v>
      </c>
    </row>
  </sheetData>
  <mergeCells count="11">
    <mergeCell ref="D5:E5"/>
    <mergeCell ref="J5:L5"/>
    <mergeCell ref="D6:E6"/>
    <mergeCell ref="J6:L6"/>
    <mergeCell ref="B190:L190"/>
    <mergeCell ref="D2:E2"/>
    <mergeCell ref="J2:L2"/>
    <mergeCell ref="D3:E3"/>
    <mergeCell ref="J3:L3"/>
    <mergeCell ref="D4:E4"/>
    <mergeCell ref="J4:L4"/>
  </mergeCells>
  <pageMargins left="0.7" right="0.7" top="0.75" bottom="0.75" header="0.3" footer="0.3"/>
  <drawing r:id="rId1"/>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3B5F9D-A5BC-464A-8F26-B98AAD3D5EDA}">
  <sheetPr>
    <tabColor rgb="FF002060"/>
  </sheetPr>
  <dimension ref="A3:H41"/>
  <sheetViews>
    <sheetView showGridLines="0" workbookViewId="0">
      <selection activeCell="G16" sqref="G16:H16"/>
    </sheetView>
  </sheetViews>
  <sheetFormatPr baseColWidth="10" defaultColWidth="8.83203125" defaultRowHeight="14"/>
  <cols>
    <col min="1" max="1" width="24" style="314" customWidth="1"/>
    <col min="2" max="2" width="12" style="314" customWidth="1"/>
    <col min="3" max="6" width="18" style="314" customWidth="1"/>
    <col min="7" max="7" width="22" style="314" customWidth="1"/>
    <col min="8" max="8" width="18" style="314" customWidth="1"/>
    <col min="9" max="16384" width="8.83203125" style="314"/>
  </cols>
  <sheetData>
    <row r="3" spans="1:8" ht="15.5">
      <c r="C3"/>
    </row>
    <row r="8" spans="1:8">
      <c r="A8" s="313" t="s">
        <v>413</v>
      </c>
      <c r="B8" s="313"/>
      <c r="C8" s="313"/>
      <c r="D8" s="313"/>
      <c r="E8" s="313"/>
      <c r="F8" s="313"/>
      <c r="G8" s="313"/>
      <c r="H8" s="313"/>
    </row>
    <row r="9" spans="1:8">
      <c r="A9" s="313"/>
      <c r="B9" s="313"/>
      <c r="C9" s="313"/>
      <c r="D9" s="313"/>
      <c r="E9" s="313"/>
      <c r="F9" s="313"/>
      <c r="G9" s="313"/>
      <c r="H9" s="313"/>
    </row>
    <row r="10" spans="1:8">
      <c r="A10" s="315" t="s">
        <v>414</v>
      </c>
      <c r="B10" s="315"/>
      <c r="C10" s="315"/>
      <c r="D10" s="315"/>
      <c r="E10" s="315"/>
      <c r="F10" s="315"/>
      <c r="G10" s="315"/>
      <c r="H10" s="315"/>
    </row>
    <row r="12" spans="1:8">
      <c r="A12" s="316" t="s">
        <v>415</v>
      </c>
      <c r="B12" s="316"/>
      <c r="C12" s="316"/>
      <c r="D12" s="316"/>
      <c r="E12" s="316"/>
      <c r="F12" s="316"/>
      <c r="G12" s="316"/>
      <c r="H12" s="316"/>
    </row>
    <row r="13" spans="1:8" ht="16.5">
      <c r="A13" s="317" t="s">
        <v>416</v>
      </c>
      <c r="B13" s="317"/>
      <c r="C13" s="317"/>
      <c r="D13" s="317"/>
      <c r="E13" s="318" t="s">
        <v>417</v>
      </c>
      <c r="F13" s="318"/>
      <c r="G13" s="318"/>
      <c r="H13" s="318"/>
    </row>
    <row r="14" spans="1:8" ht="20">
      <c r="A14" s="319" t="s">
        <v>418</v>
      </c>
      <c r="B14" s="319"/>
      <c r="C14" s="320">
        <v>39</v>
      </c>
      <c r="D14" s="320"/>
      <c r="E14" s="319" t="s">
        <v>418</v>
      </c>
      <c r="F14" s="319"/>
      <c r="G14" s="320">
        <v>2</v>
      </c>
      <c r="H14" s="320"/>
    </row>
    <row r="15" spans="1:8" ht="19">
      <c r="A15" s="319" t="s">
        <v>419</v>
      </c>
      <c r="B15" s="319"/>
      <c r="C15" s="321">
        <f>SUMIFS('[3]90_DATOS_COSTOS'!$S$3:$S$110,'[3]90_DATOS_COSTOS'!$C$3:$C$110,"Praga",'[3]90_DATOS_COSTOS'!$D$3:$D$110,"Economy")</f>
        <v>1098078.6000000001</v>
      </c>
      <c r="D15" s="321"/>
      <c r="E15" s="319" t="s">
        <v>419</v>
      </c>
      <c r="F15" s="319"/>
      <c r="G15" s="322">
        <f>SUMIFS('[3]90_DATOS_COSTOS'!$S$3:$S$110,'[3]90_DATOS_COSTOS'!$C$3:$C$110,"Praga",'[3]90_DATOS_COSTOS'!$D$3:$D$110,"Business")</f>
        <v>4857662.59</v>
      </c>
      <c r="H15" s="322"/>
    </row>
    <row r="16" spans="1:8" ht="19">
      <c r="A16" s="319" t="s">
        <v>420</v>
      </c>
      <c r="B16" s="319"/>
      <c r="C16" s="321">
        <f>C15/C14</f>
        <v>28155.86153846154</v>
      </c>
      <c r="D16" s="321"/>
      <c r="E16" s="319" t="s">
        <v>420</v>
      </c>
      <c r="F16" s="319"/>
      <c r="G16" s="322">
        <f>G15/G14</f>
        <v>2428831.2949999999</v>
      </c>
      <c r="H16" s="322"/>
    </row>
    <row r="18" spans="1:8">
      <c r="A18" s="323" t="str">
        <f>"Business cuesta "&amp;TEXT(G15-C15,"$#,##0")&amp;" más en total ("&amp;TEXT(G16-C16,"$#,##0")&amp;" más por persona)."</f>
        <v>Business cuesta $3,759,584 más en total ($2,400,675 más por persona).</v>
      </c>
      <c r="B18" s="323"/>
      <c r="C18" s="323"/>
      <c r="D18" s="323"/>
      <c r="E18" s="323"/>
      <c r="F18" s="323"/>
      <c r="G18" s="323"/>
      <c r="H18" s="323"/>
    </row>
    <row r="20" spans="1:8">
      <c r="A20" s="324" t="s">
        <v>421</v>
      </c>
      <c r="B20" s="324"/>
      <c r="C20" s="324"/>
      <c r="D20" s="324"/>
      <c r="E20" s="324"/>
      <c r="F20" s="324"/>
      <c r="G20" s="324"/>
      <c r="H20" s="324"/>
    </row>
    <row r="21" spans="1:8">
      <c r="A21" s="324"/>
      <c r="B21" s="324"/>
      <c r="C21" s="324"/>
      <c r="D21" s="324"/>
      <c r="E21" s="324"/>
      <c r="F21" s="324"/>
      <c r="G21" s="324"/>
      <c r="H21" s="324"/>
    </row>
    <row r="23" spans="1:8">
      <c r="A23" s="325" t="s">
        <v>422</v>
      </c>
      <c r="B23" s="325"/>
      <c r="C23" s="325"/>
      <c r="D23" s="325"/>
      <c r="E23" s="325"/>
      <c r="F23" s="325"/>
      <c r="G23" s="325"/>
      <c r="H23" s="325"/>
    </row>
    <row r="24" spans="1:8" ht="28">
      <c r="A24" s="326" t="s">
        <v>423</v>
      </c>
      <c r="B24" s="326" t="s">
        <v>424</v>
      </c>
      <c r="C24" s="326" t="s">
        <v>425</v>
      </c>
      <c r="D24" s="326" t="s">
        <v>426</v>
      </c>
      <c r="E24" s="326" t="s">
        <v>427</v>
      </c>
      <c r="F24" s="326" t="s">
        <v>428</v>
      </c>
      <c r="G24" s="326" t="s">
        <v>429</v>
      </c>
    </row>
    <row r="25" spans="1:8">
      <c r="A25" s="314" t="s">
        <v>430</v>
      </c>
      <c r="B25" s="327">
        <f>SUMIFS('[3]90_DATOS_COSTOS'!$F$3:$F$110,'[3]90_DATOS_COSTOS'!$C$3:$C$110,"Praga",'[3]90_DATOS_COSTOS'!$D$3:$D$110,"Economy",'[3]90_DATOS_COSTOS'!$E$3:$E$110,"CANCUN")</f>
        <v>2</v>
      </c>
      <c r="C25" s="328">
        <f t="shared" ref="C25:C35" si="0">IFERROR(D25/B25,0)</f>
        <v>27750</v>
      </c>
      <c r="D25" s="328">
        <f>SUMIFS('[3]90_DATOS_COSTOS'!$S$3:$S$110,'[3]90_DATOS_COSTOS'!$C$3:$C$110,"Praga",'[3]90_DATOS_COSTOS'!$D$3:$D$110,"Economy",'[3]90_DATOS_COSTOS'!$E$3:$E$110,"CANCUN")</f>
        <v>55500</v>
      </c>
      <c r="E25" s="328">
        <f t="shared" ref="E25:E35" si="1">IFERROR(F25/B25,0)</f>
        <v>60705.35</v>
      </c>
      <c r="F25" s="328">
        <f>SUMIFS('[3]90_DATOS_COSTOS'!$S$3:$S$110,'[3]90_DATOS_COSTOS'!$C$3:$C$110,"Praga",'[3]90_DATOS_COSTOS'!$D$3:$D$110,"Business",'[3]90_DATOS_COSTOS'!$E$3:$E$110,"CANCUN")</f>
        <v>121410.7</v>
      </c>
      <c r="G25" s="328">
        <f t="shared" ref="G25:G36" si="2">E25-C25</f>
        <v>32955.35</v>
      </c>
    </row>
    <row r="26" spans="1:8">
      <c r="A26" s="314" t="s">
        <v>431</v>
      </c>
      <c r="B26" s="327">
        <f>SUMIFS('[3]90_DATOS_COSTOS'!$F$3:$F$110,'[3]90_DATOS_COSTOS'!$C$3:$C$110,"Praga",'[3]90_DATOS_COSTOS'!$D$3:$D$110,"Economy",'[3]90_DATOS_COSTOS'!$E$3:$E$110,"CIUDAD DE MEXICO")</f>
        <v>10</v>
      </c>
      <c r="C26" s="328">
        <f t="shared" si="0"/>
        <v>31334</v>
      </c>
      <c r="D26" s="328">
        <f>SUMIFS('[3]90_DATOS_COSTOS'!$S$3:$S$110,'[3]90_DATOS_COSTOS'!$C$3:$C$110,"Praga",'[3]90_DATOS_COSTOS'!$D$3:$D$110,"Economy",'[3]90_DATOS_COSTOS'!$E$3:$E$110,"CIUDAD DE MEXICO")</f>
        <v>313340</v>
      </c>
      <c r="E26" s="328">
        <f t="shared" si="1"/>
        <v>123210.35</v>
      </c>
      <c r="F26" s="328">
        <f>SUMIFS('[3]90_DATOS_COSTOS'!$S$3:$S$110,'[3]90_DATOS_COSTOS'!$C$3:$C$110,"Praga",'[3]90_DATOS_COSTOS'!$D$3:$D$110,"Business",'[3]90_DATOS_COSTOS'!$E$3:$E$110,"CIUDAD DE MEXICO")</f>
        <v>1232103.5</v>
      </c>
      <c r="G26" s="328">
        <f t="shared" si="2"/>
        <v>91876.35</v>
      </c>
    </row>
    <row r="27" spans="1:8">
      <c r="A27" s="314" t="s">
        <v>432</v>
      </c>
      <c r="B27" s="327">
        <f>SUMIFS('[3]90_DATOS_COSTOS'!$F$3:$F$110,'[3]90_DATOS_COSTOS'!$C$3:$C$110,"Praga",'[3]90_DATOS_COSTOS'!$D$3:$D$110,"Economy",'[3]90_DATOS_COSTOS'!$E$3:$E$110,"CIUDAD JUAREZ")</f>
        <v>2</v>
      </c>
      <c r="C27" s="328">
        <f t="shared" si="0"/>
        <v>33143</v>
      </c>
      <c r="D27" s="328">
        <f>SUMIFS('[3]90_DATOS_COSTOS'!$S$3:$S$110,'[3]90_DATOS_COSTOS'!$C$3:$C$110,"Praga",'[3]90_DATOS_COSTOS'!$D$3:$D$110,"Economy",'[3]90_DATOS_COSTOS'!$E$3:$E$110,"CIUDAD JUAREZ")</f>
        <v>66286</v>
      </c>
      <c r="E27" s="328">
        <f t="shared" si="1"/>
        <v>140759.21000000002</v>
      </c>
      <c r="F27" s="328">
        <f>SUMIFS('[3]90_DATOS_COSTOS'!$S$3:$S$110,'[3]90_DATOS_COSTOS'!$C$3:$C$110,"Praga",'[3]90_DATOS_COSTOS'!$D$3:$D$110,"Business",'[3]90_DATOS_COSTOS'!$E$3:$E$110,"CIUDAD JUAREZ")</f>
        <v>281518.42000000004</v>
      </c>
      <c r="G27" s="328">
        <f t="shared" si="2"/>
        <v>107616.21000000002</v>
      </c>
    </row>
    <row r="28" spans="1:8">
      <c r="A28" s="314" t="s">
        <v>433</v>
      </c>
      <c r="B28" s="327">
        <f>SUMIFS('[3]90_DATOS_COSTOS'!$F$3:$F$110,'[3]90_DATOS_COSTOS'!$C$3:$C$110,"Praga",'[3]90_DATOS_COSTOS'!$D$3:$D$110,"Economy",'[3]90_DATOS_COSTOS'!$E$3:$E$110,"CUARNAVACA")</f>
        <v>2</v>
      </c>
      <c r="C28" s="328">
        <f t="shared" si="0"/>
        <v>32334</v>
      </c>
      <c r="D28" s="328">
        <f>SUMIFS('[3]90_DATOS_COSTOS'!$S$3:$S$110,'[3]90_DATOS_COSTOS'!$C$3:$C$110,"Praga",'[3]90_DATOS_COSTOS'!$D$3:$D$110,"Economy",'[3]90_DATOS_COSTOS'!$E$3:$E$110,"CUARNAVACA")</f>
        <v>64668</v>
      </c>
      <c r="E28" s="328">
        <f t="shared" si="1"/>
        <v>124255.35</v>
      </c>
      <c r="F28" s="328">
        <f>SUMIFS('[3]90_DATOS_COSTOS'!$S$3:$S$110,'[3]90_DATOS_COSTOS'!$C$3:$C$110,"Praga",'[3]90_DATOS_COSTOS'!$D$3:$D$110,"Business",'[3]90_DATOS_COSTOS'!$E$3:$E$110,"CUARNAVACA")</f>
        <v>248510.7</v>
      </c>
      <c r="G28" s="328">
        <f t="shared" si="2"/>
        <v>91921.35</v>
      </c>
    </row>
    <row r="29" spans="1:8">
      <c r="A29" s="314" t="s">
        <v>434</v>
      </c>
      <c r="B29" s="327">
        <f>SUMIFS('[3]90_DATOS_COSTOS'!$F$3:$F$110,'[3]90_DATOS_COSTOS'!$C$3:$C$110,"Praga",'[3]90_DATOS_COSTOS'!$D$3:$D$110,"Economy",'[3]90_DATOS_COSTOS'!$E$3:$E$110,"GUANAJUATO")</f>
        <v>4</v>
      </c>
      <c r="C29" s="328">
        <f t="shared" si="0"/>
        <v>31456</v>
      </c>
      <c r="D29" s="328">
        <f>SUMIFS('[3]90_DATOS_COSTOS'!$S$3:$S$110,'[3]90_DATOS_COSTOS'!$C$3:$C$110,"Praga",'[3]90_DATOS_COSTOS'!$D$3:$D$110,"Economy",'[3]90_DATOS_COSTOS'!$E$3:$E$110,"GUANAJUATO")</f>
        <v>125824</v>
      </c>
      <c r="E29" s="328">
        <f t="shared" si="1"/>
        <v>149551.81</v>
      </c>
      <c r="F29" s="328">
        <f>SUMIFS('[3]90_DATOS_COSTOS'!$S$3:$S$110,'[3]90_DATOS_COSTOS'!$C$3:$C$110,"Praga",'[3]90_DATOS_COSTOS'!$D$3:$D$110,"Business",'[3]90_DATOS_COSTOS'!$E$3:$E$110,"GUANAJUATO")</f>
        <v>598207.24</v>
      </c>
      <c r="G29" s="328">
        <f t="shared" si="2"/>
        <v>118095.81</v>
      </c>
    </row>
    <row r="30" spans="1:8">
      <c r="A30" s="314" t="s">
        <v>435</v>
      </c>
      <c r="B30" s="327">
        <f>SUMIFS('[3]90_DATOS_COSTOS'!$F$3:$F$110,'[3]90_DATOS_COSTOS'!$C$3:$C$110,"Praga",'[3]90_DATOS_COSTOS'!$D$3:$D$110,"Economy",'[3]90_DATOS_COSTOS'!$E$3:$E$110,"MONTERREY")</f>
        <v>4</v>
      </c>
      <c r="C30" s="328">
        <f t="shared" si="0"/>
        <v>36377.240000000005</v>
      </c>
      <c r="D30" s="328">
        <f>SUMIFS('[3]90_DATOS_COSTOS'!$S$3:$S$110,'[3]90_DATOS_COSTOS'!$C$3:$C$110,"Praga",'[3]90_DATOS_COSTOS'!$D$3:$D$110,"Economy",'[3]90_DATOS_COSTOS'!$E$3:$E$110,"MONTERREY")</f>
        <v>145508.96000000002</v>
      </c>
      <c r="E30" s="328">
        <f t="shared" si="1"/>
        <v>183432.65</v>
      </c>
      <c r="F30" s="328">
        <f>SUMIFS('[3]90_DATOS_COSTOS'!$S$3:$S$110,'[3]90_DATOS_COSTOS'!$C$3:$C$110,"Praga",'[3]90_DATOS_COSTOS'!$D$3:$D$110,"Business",'[3]90_DATOS_COSTOS'!$E$3:$E$110,"MONTERREY")</f>
        <v>733730.6</v>
      </c>
      <c r="G30" s="328">
        <f t="shared" si="2"/>
        <v>147055.40999999997</v>
      </c>
    </row>
    <row r="31" spans="1:8">
      <c r="A31" s="314" t="s">
        <v>436</v>
      </c>
      <c r="B31" s="327">
        <f>SUMIFS('[3]90_DATOS_COSTOS'!$F$3:$F$110,'[3]90_DATOS_COSTOS'!$C$3:$C$110,"Praga",'[3]90_DATOS_COSTOS'!$D$3:$D$110,"Economy",'[3]90_DATOS_COSTOS'!$E$3:$E$110,"PUERTO VALLARTA")</f>
        <v>2</v>
      </c>
      <c r="C31" s="328">
        <f t="shared" si="0"/>
        <v>36290.080000000002</v>
      </c>
      <c r="D31" s="328">
        <f>SUMIFS('[3]90_DATOS_COSTOS'!$S$3:$S$110,'[3]90_DATOS_COSTOS'!$C$3:$C$110,"Praga",'[3]90_DATOS_COSTOS'!$D$3:$D$110,"Economy",'[3]90_DATOS_COSTOS'!$E$3:$E$110,"PUERTO VALLARTA")</f>
        <v>72580.160000000003</v>
      </c>
      <c r="E31" s="328">
        <f t="shared" si="1"/>
        <v>189853.13</v>
      </c>
      <c r="F31" s="328">
        <f>SUMIFS('[3]90_DATOS_COSTOS'!$S$3:$S$110,'[3]90_DATOS_COSTOS'!$C$3:$C$110,"Praga",'[3]90_DATOS_COSTOS'!$D$3:$D$110,"Business",'[3]90_DATOS_COSTOS'!$E$3:$E$110,"PUERTO VALLARTA")</f>
        <v>379706.26</v>
      </c>
      <c r="G31" s="328">
        <f t="shared" si="2"/>
        <v>153563.04999999999</v>
      </c>
    </row>
    <row r="32" spans="1:8">
      <c r="A32" s="314" t="s">
        <v>437</v>
      </c>
      <c r="B32" s="327">
        <f>SUMIFS('[3]90_DATOS_COSTOS'!$F$3:$F$110,'[3]90_DATOS_COSTOS'!$C$3:$C$110,"Praga",'[3]90_DATOS_COSTOS'!$D$3:$D$110,"Economy",'[3]90_DATOS_COSTOS'!$E$3:$E$110,"SALTILLO")</f>
        <v>2</v>
      </c>
      <c r="C32" s="328">
        <f t="shared" si="0"/>
        <v>36377.240000000005</v>
      </c>
      <c r="D32" s="328">
        <f>SUMIFS('[3]90_DATOS_COSTOS'!$S$3:$S$110,'[3]90_DATOS_COSTOS'!$C$3:$C$110,"Praga",'[3]90_DATOS_COSTOS'!$D$3:$D$110,"Economy",'[3]90_DATOS_COSTOS'!$E$3:$E$110,"SALTILLO")</f>
        <v>72754.48000000001</v>
      </c>
      <c r="E32" s="328">
        <f t="shared" si="1"/>
        <v>183432.65</v>
      </c>
      <c r="F32" s="328">
        <f>SUMIFS('[3]90_DATOS_COSTOS'!$S$3:$S$110,'[3]90_DATOS_COSTOS'!$C$3:$C$110,"Praga",'[3]90_DATOS_COSTOS'!$D$3:$D$110,"Business",'[3]90_DATOS_COSTOS'!$E$3:$E$110,"SALTILLO")</f>
        <v>366865.3</v>
      </c>
      <c r="G32" s="328">
        <f t="shared" si="2"/>
        <v>147055.40999999997</v>
      </c>
    </row>
    <row r="33" spans="1:8">
      <c r="A33" s="314" t="s">
        <v>438</v>
      </c>
      <c r="B33" s="327">
        <f>SUMIFS('[3]90_DATOS_COSTOS'!$F$3:$F$110,'[3]90_DATOS_COSTOS'!$C$3:$C$110,"Praga",'[3]90_DATOS_COSTOS'!$D$3:$D$110,"Economy",'[3]90_DATOS_COSTOS'!$E$3:$E$110,"SAN LUIS POTOSI")</f>
        <v>2</v>
      </c>
      <c r="C33" s="328">
        <f t="shared" si="0"/>
        <v>35664</v>
      </c>
      <c r="D33" s="328">
        <f>SUMIFS('[3]90_DATOS_COSTOS'!$S$3:$S$110,'[3]90_DATOS_COSTOS'!$C$3:$C$110,"Praga",'[3]90_DATOS_COSTOS'!$D$3:$D$110,"Economy",'[3]90_DATOS_COSTOS'!$E$3:$E$110,"SAN LUIS POTOSI")</f>
        <v>71328</v>
      </c>
      <c r="E33" s="328">
        <f t="shared" si="1"/>
        <v>159824.19</v>
      </c>
      <c r="F33" s="328">
        <f>SUMIFS('[3]90_DATOS_COSTOS'!$S$3:$S$110,'[3]90_DATOS_COSTOS'!$C$3:$C$110,"Praga",'[3]90_DATOS_COSTOS'!$D$3:$D$110,"Business",'[3]90_DATOS_COSTOS'!$E$3:$E$110,"SAN LUIS POTOSI")</f>
        <v>319648.38</v>
      </c>
      <c r="G33" s="328">
        <f t="shared" si="2"/>
        <v>124160.19</v>
      </c>
    </row>
    <row r="34" spans="1:8">
      <c r="A34" s="314" t="s">
        <v>439</v>
      </c>
      <c r="B34" s="327">
        <f>SUMIFS('[3]90_DATOS_COSTOS'!$F$3:$F$110,'[3]90_DATOS_COSTOS'!$C$3:$C$110,"Praga",'[3]90_DATOS_COSTOS'!$D$3:$D$110,"Economy",'[3]90_DATOS_COSTOS'!$E$3:$E$110,"TIJUANA")</f>
        <v>2</v>
      </c>
      <c r="C34" s="328">
        <f t="shared" si="0"/>
        <v>36055</v>
      </c>
      <c r="D34" s="328">
        <f>SUMIFS('[3]90_DATOS_COSTOS'!$S$3:$S$110,'[3]90_DATOS_COSTOS'!$C$3:$C$110,"Praga",'[3]90_DATOS_COSTOS'!$D$3:$D$110,"Economy",'[3]90_DATOS_COSTOS'!$E$3:$E$110,"TIJUANA")</f>
        <v>72110</v>
      </c>
      <c r="E34" s="328">
        <f t="shared" si="1"/>
        <v>183710.12</v>
      </c>
      <c r="F34" s="328">
        <f>SUMIFS('[3]90_DATOS_COSTOS'!$S$3:$S$110,'[3]90_DATOS_COSTOS'!$C$3:$C$110,"Praga",'[3]90_DATOS_COSTOS'!$D$3:$D$110,"Business",'[3]90_DATOS_COSTOS'!$E$3:$E$110,"TIJUANA")</f>
        <v>367420.24</v>
      </c>
      <c r="G34" s="328">
        <f t="shared" si="2"/>
        <v>147655.12</v>
      </c>
    </row>
    <row r="35" spans="1:8">
      <c r="A35" s="314" t="s">
        <v>440</v>
      </c>
      <c r="B35" s="327">
        <f>SUMIFS('[3]90_DATOS_COSTOS'!$F$3:$F$110,'[3]90_DATOS_COSTOS'!$C$3:$C$110,"Praga",'[3]90_DATOS_COSTOS'!$D$3:$D$110,"Economy",'[3]90_DATOS_COSTOS'!$E$3:$E$110,"TUXTLA GUTIERREZ")</f>
        <v>1</v>
      </c>
      <c r="C35" s="328">
        <f t="shared" si="0"/>
        <v>38179</v>
      </c>
      <c r="D35" s="328">
        <f>SUMIFS('[3]90_DATOS_COSTOS'!$S$3:$S$110,'[3]90_DATOS_COSTOS'!$C$3:$C$110,"Praga",'[3]90_DATOS_COSTOS'!$D$3:$D$110,"Economy",'[3]90_DATOS_COSTOS'!$E$3:$E$110,"TUXTLA GUTIERREZ")</f>
        <v>38179</v>
      </c>
      <c r="E35" s="328">
        <f t="shared" si="1"/>
        <v>208541.25</v>
      </c>
      <c r="F35" s="328">
        <f>SUMIFS('[3]90_DATOS_COSTOS'!$S$3:$S$110,'[3]90_DATOS_COSTOS'!$C$3:$C$110,"Praga",'[3]90_DATOS_COSTOS'!$D$3:$D$110,"Business",'[3]90_DATOS_COSTOS'!$E$3:$E$110,"TUXTLA GUTIERREZ")</f>
        <v>208541.25</v>
      </c>
      <c r="G35" s="328">
        <f t="shared" si="2"/>
        <v>170362.25</v>
      </c>
    </row>
    <row r="36" spans="1:8">
      <c r="A36" s="329" t="s">
        <v>441</v>
      </c>
      <c r="B36" s="330">
        <f>SUM(B25:B35)</f>
        <v>33</v>
      </c>
      <c r="C36" s="331">
        <f>D36/B36</f>
        <v>33275.109090909093</v>
      </c>
      <c r="D36" s="331">
        <f>SUM(D25:D35)</f>
        <v>1098078.6000000001</v>
      </c>
      <c r="E36" s="331">
        <f>F36/B36</f>
        <v>147201.89666666667</v>
      </c>
      <c r="F36" s="331">
        <f>SUM(F25:F35)</f>
        <v>4857662.59</v>
      </c>
      <c r="G36" s="331">
        <f t="shared" si="2"/>
        <v>113926.78757575757</v>
      </c>
    </row>
    <row r="39" spans="1:8">
      <c r="A39" s="316" t="s">
        <v>442</v>
      </c>
      <c r="B39" s="316"/>
      <c r="C39" s="316"/>
      <c r="D39" s="316"/>
      <c r="E39" s="316"/>
      <c r="F39" s="316"/>
      <c r="G39" s="316"/>
      <c r="H39" s="316"/>
    </row>
    <row r="40" spans="1:8">
      <c r="A40" s="332" t="s">
        <v>443</v>
      </c>
      <c r="B40" s="332"/>
      <c r="C40" s="332"/>
      <c r="D40" s="332"/>
      <c r="E40" s="332"/>
      <c r="F40" s="332"/>
      <c r="G40" s="332"/>
      <c r="H40" s="332"/>
    </row>
    <row r="41" spans="1:8">
      <c r="A41" s="332"/>
      <c r="B41" s="332"/>
      <c r="C41" s="332"/>
      <c r="D41" s="332"/>
      <c r="E41" s="332"/>
      <c r="F41" s="332"/>
      <c r="G41" s="332"/>
      <c r="H41" s="332"/>
    </row>
  </sheetData>
  <mergeCells count="22">
    <mergeCell ref="A18:H18"/>
    <mergeCell ref="A20:H21"/>
    <mergeCell ref="A23:H23"/>
    <mergeCell ref="A39:H39"/>
    <mergeCell ref="A40:H41"/>
    <mergeCell ref="A15:B15"/>
    <mergeCell ref="C15:D15"/>
    <mergeCell ref="E15:F15"/>
    <mergeCell ref="G15:H15"/>
    <mergeCell ref="A16:B16"/>
    <mergeCell ref="C16:D16"/>
    <mergeCell ref="E16:F16"/>
    <mergeCell ref="G16:H16"/>
    <mergeCell ref="A8:H9"/>
    <mergeCell ref="A10:H10"/>
    <mergeCell ref="A12:H12"/>
    <mergeCell ref="A13:D13"/>
    <mergeCell ref="E13:H13"/>
    <mergeCell ref="A14:B14"/>
    <mergeCell ref="C14:D14"/>
    <mergeCell ref="E14:F14"/>
    <mergeCell ref="G14:H14"/>
  </mergeCell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28CF24-57A5-43AA-A19A-98E41DAF3C6D}">
  <sheetPr>
    <tabColor rgb="FF002060"/>
  </sheetPr>
  <dimension ref="A8:F186"/>
  <sheetViews>
    <sheetView showGridLines="0" workbookViewId="0">
      <selection activeCell="C6" sqref="C6"/>
    </sheetView>
  </sheetViews>
  <sheetFormatPr baseColWidth="10" defaultColWidth="8.83203125" defaultRowHeight="14"/>
  <cols>
    <col min="1" max="1" width="20" style="314" customWidth="1"/>
    <col min="2" max="2" width="24" style="314" customWidth="1"/>
    <col min="3" max="3" width="36" style="314" customWidth="1"/>
    <col min="4" max="4" width="29" style="314" customWidth="1"/>
    <col min="5" max="5" width="14" style="314" customWidth="1"/>
    <col min="6" max="6" width="18" style="314" customWidth="1"/>
    <col min="7" max="16384" width="8.83203125" style="314"/>
  </cols>
  <sheetData>
    <row r="8" spans="1:6">
      <c r="A8" s="313" t="s">
        <v>444</v>
      </c>
      <c r="B8" s="313"/>
      <c r="C8" s="313"/>
      <c r="D8" s="313"/>
      <c r="E8" s="313"/>
      <c r="F8" s="313"/>
    </row>
    <row r="9" spans="1:6">
      <c r="A9" s="313"/>
      <c r="B9" s="313"/>
      <c r="C9" s="313"/>
      <c r="D9" s="313"/>
      <c r="E9" s="313"/>
      <c r="F9" s="313"/>
    </row>
    <row r="10" spans="1:6">
      <c r="A10" s="333" t="s">
        <v>445</v>
      </c>
      <c r="B10" s="333"/>
      <c r="C10" s="333"/>
      <c r="D10" s="333"/>
      <c r="E10" s="333"/>
      <c r="F10" s="333"/>
    </row>
    <row r="11" spans="1:6">
      <c r="A11" s="334"/>
      <c r="B11" s="334"/>
      <c r="C11" s="334"/>
      <c r="D11" s="334"/>
      <c r="E11" s="334"/>
      <c r="F11" s="334"/>
    </row>
    <row r="12" spans="1:6">
      <c r="A12" s="324" t="s">
        <v>446</v>
      </c>
      <c r="B12" s="324"/>
      <c r="C12" s="324"/>
      <c r="D12" s="324"/>
      <c r="E12" s="324"/>
      <c r="F12" s="324"/>
    </row>
    <row r="13" spans="1:6">
      <c r="A13" s="324"/>
      <c r="B13" s="324"/>
      <c r="C13" s="324"/>
      <c r="D13" s="324"/>
      <c r="E13" s="324"/>
      <c r="F13" s="324"/>
    </row>
    <row r="14" spans="1:6">
      <c r="A14" s="334"/>
      <c r="B14" s="334"/>
      <c r="C14" s="334"/>
      <c r="D14" s="334"/>
      <c r="E14" s="334"/>
      <c r="F14" s="334"/>
    </row>
    <row r="15" spans="1:6">
      <c r="A15" s="335" t="s">
        <v>447</v>
      </c>
      <c r="B15" s="335"/>
      <c r="C15" s="335"/>
      <c r="D15" s="335"/>
      <c r="E15" s="335"/>
      <c r="F15" s="335"/>
    </row>
    <row r="16" spans="1:6">
      <c r="A16" s="336" t="s">
        <v>448</v>
      </c>
      <c r="B16" s="336" t="s">
        <v>449</v>
      </c>
      <c r="C16" s="336" t="s">
        <v>450</v>
      </c>
      <c r="D16" s="334"/>
      <c r="E16" s="334"/>
      <c r="F16" s="334"/>
    </row>
    <row r="17" spans="1:6" ht="28">
      <c r="A17" s="336" t="s">
        <v>451</v>
      </c>
      <c r="B17" s="336" t="s">
        <v>452</v>
      </c>
      <c r="C17" s="336" t="s">
        <v>453</v>
      </c>
      <c r="D17" s="334"/>
      <c r="E17" s="334"/>
      <c r="F17" s="334"/>
    </row>
    <row r="18" spans="1:6">
      <c r="A18" s="334"/>
      <c r="B18" s="334"/>
      <c r="C18" s="334"/>
      <c r="D18" s="334"/>
      <c r="E18" s="334"/>
      <c r="F18" s="334"/>
    </row>
    <row r="19" spans="1:6">
      <c r="A19" s="337" t="s">
        <v>454</v>
      </c>
      <c r="B19" s="337"/>
      <c r="C19" s="337"/>
      <c r="D19" s="337"/>
      <c r="E19" s="337"/>
      <c r="F19" s="337"/>
    </row>
    <row r="20" spans="1:6">
      <c r="A20" s="334" t="s">
        <v>430</v>
      </c>
      <c r="B20" s="338">
        <f>SUMIFS('[3]90_DATOS_COSTOS'!$F$3:$F$110,'[3]90_DATOS_COSTOS'!$C$3:$C$110,"Praga",'[3]90_DATOS_COSTOS'!$D$3:$D$110,"Economy",'[3]90_DATOS_COSTOS'!$E$3:$E$110,"CANCUN")</f>
        <v>2</v>
      </c>
      <c r="C20" s="334" t="s">
        <v>455</v>
      </c>
      <c r="D20" s="334"/>
      <c r="E20" s="334"/>
      <c r="F20" s="334"/>
    </row>
    <row r="21" spans="1:6">
      <c r="A21" s="334" t="s">
        <v>431</v>
      </c>
      <c r="B21" s="338">
        <f>SUMIFS('[3]90_DATOS_COSTOS'!$F$3:$F$110,'[3]90_DATOS_COSTOS'!$C$3:$C$110,"Praga",'[3]90_DATOS_COSTOS'!$D$3:$D$110,"Economy",'[3]90_DATOS_COSTOS'!$E$3:$E$110,"CIUDAD DE MEXICO")</f>
        <v>10</v>
      </c>
      <c r="C21" s="334" t="s">
        <v>455</v>
      </c>
      <c r="D21" s="334"/>
      <c r="E21" s="334"/>
      <c r="F21" s="334"/>
    </row>
    <row r="22" spans="1:6">
      <c r="A22" s="334" t="s">
        <v>432</v>
      </c>
      <c r="B22" s="338">
        <f>SUMIFS('[3]90_DATOS_COSTOS'!$F$3:$F$110,'[3]90_DATOS_COSTOS'!$C$3:$C$110,"Praga",'[3]90_DATOS_COSTOS'!$D$3:$D$110,"Economy",'[3]90_DATOS_COSTOS'!$E$3:$E$110,"CIUDAD JUAREZ")</f>
        <v>2</v>
      </c>
      <c r="C22" s="334" t="s">
        <v>455</v>
      </c>
      <c r="D22" s="334"/>
      <c r="E22" s="334"/>
      <c r="F22" s="334"/>
    </row>
    <row r="23" spans="1:6">
      <c r="A23" s="334" t="s">
        <v>433</v>
      </c>
      <c r="B23" s="338">
        <f>SUMIFS('[3]90_DATOS_COSTOS'!$F$3:$F$110,'[3]90_DATOS_COSTOS'!$C$3:$C$110,"Praga",'[3]90_DATOS_COSTOS'!$D$3:$D$110,"Economy",'[3]90_DATOS_COSTOS'!$E$3:$E$110,"CUARNAVACA")</f>
        <v>2</v>
      </c>
      <c r="C23" s="334" t="s">
        <v>455</v>
      </c>
      <c r="D23" s="334"/>
      <c r="E23" s="334"/>
      <c r="F23" s="334"/>
    </row>
    <row r="24" spans="1:6">
      <c r="A24" s="334" t="s">
        <v>434</v>
      </c>
      <c r="B24" s="338">
        <f>SUMIFS('[3]90_DATOS_COSTOS'!$F$3:$F$110,'[3]90_DATOS_COSTOS'!$C$3:$C$110,"Praga",'[3]90_DATOS_COSTOS'!$D$3:$D$110,"Economy",'[3]90_DATOS_COSTOS'!$E$3:$E$110,"GUANAJUATO")</f>
        <v>4</v>
      </c>
      <c r="C24" s="334" t="s">
        <v>455</v>
      </c>
      <c r="D24" s="334"/>
      <c r="E24" s="334"/>
      <c r="F24" s="334"/>
    </row>
    <row r="25" spans="1:6">
      <c r="A25" s="334" t="s">
        <v>435</v>
      </c>
      <c r="B25" s="338">
        <f>SUMIFS('[3]90_DATOS_COSTOS'!$F$3:$F$110,'[3]90_DATOS_COSTOS'!$C$3:$C$110,"Praga",'[3]90_DATOS_COSTOS'!$D$3:$D$110,"Economy",'[3]90_DATOS_COSTOS'!$E$3:$E$110,"MONTERREY")</f>
        <v>4</v>
      </c>
      <c r="C25" s="334" t="s">
        <v>455</v>
      </c>
      <c r="D25" s="334"/>
      <c r="E25" s="334"/>
      <c r="F25" s="334"/>
    </row>
    <row r="26" spans="1:6">
      <c r="A26" s="334" t="s">
        <v>436</v>
      </c>
      <c r="B26" s="338">
        <f>SUMIFS('[3]90_DATOS_COSTOS'!$F$3:$F$110,'[3]90_DATOS_COSTOS'!$C$3:$C$110,"Praga",'[3]90_DATOS_COSTOS'!$D$3:$D$110,"Economy",'[3]90_DATOS_COSTOS'!$E$3:$E$110,"PUERTO VALLARTA")</f>
        <v>2</v>
      </c>
      <c r="C26" s="334" t="s">
        <v>455</v>
      </c>
      <c r="D26" s="334"/>
      <c r="E26" s="334"/>
      <c r="F26" s="334"/>
    </row>
    <row r="27" spans="1:6">
      <c r="A27" s="334" t="s">
        <v>437</v>
      </c>
      <c r="B27" s="338">
        <f>SUMIFS('[3]90_DATOS_COSTOS'!$F$3:$F$110,'[3]90_DATOS_COSTOS'!$C$3:$C$110,"Praga",'[3]90_DATOS_COSTOS'!$D$3:$D$110,"Economy",'[3]90_DATOS_COSTOS'!$E$3:$E$110,"SALTILLO")</f>
        <v>2</v>
      </c>
      <c r="C27" s="334" t="s">
        <v>455</v>
      </c>
      <c r="D27" s="334"/>
      <c r="E27" s="334"/>
      <c r="F27" s="334"/>
    </row>
    <row r="28" spans="1:6">
      <c r="A28" s="334" t="s">
        <v>438</v>
      </c>
      <c r="B28" s="338">
        <f>SUMIFS('[3]90_DATOS_COSTOS'!$F$3:$F$110,'[3]90_DATOS_COSTOS'!$C$3:$C$110,"Praga",'[3]90_DATOS_COSTOS'!$D$3:$D$110,"Economy",'[3]90_DATOS_COSTOS'!$E$3:$E$110,"SAN LUIS POTOSI")</f>
        <v>2</v>
      </c>
      <c r="C28" s="334" t="s">
        <v>455</v>
      </c>
      <c r="D28" s="334"/>
      <c r="E28" s="334"/>
      <c r="F28" s="334"/>
    </row>
    <row r="29" spans="1:6">
      <c r="A29" s="334" t="s">
        <v>439</v>
      </c>
      <c r="B29" s="338">
        <f>SUMIFS('[3]90_DATOS_COSTOS'!$F$3:$F$110,'[3]90_DATOS_COSTOS'!$C$3:$C$110,"Praga",'[3]90_DATOS_COSTOS'!$D$3:$D$110,"Economy",'[3]90_DATOS_COSTOS'!$E$3:$E$110,"TIJUANA")</f>
        <v>2</v>
      </c>
      <c r="C29" s="334" t="s">
        <v>455</v>
      </c>
      <c r="D29" s="334"/>
      <c r="E29" s="334"/>
      <c r="F29" s="334"/>
    </row>
    <row r="30" spans="1:6">
      <c r="A30" s="334" t="s">
        <v>440</v>
      </c>
      <c r="B30" s="338">
        <f>SUMIFS('[3]90_DATOS_COSTOS'!$F$3:$F$110,'[3]90_DATOS_COSTOS'!$C$3:$C$110,"Praga",'[3]90_DATOS_COSTOS'!$D$3:$D$110,"Economy",'[3]90_DATOS_COSTOS'!$E$3:$E$110,"TUXTLA GUTIERREZ")</f>
        <v>1</v>
      </c>
      <c r="C30" s="334" t="s">
        <v>455</v>
      </c>
      <c r="D30" s="334"/>
      <c r="E30" s="334"/>
      <c r="F30" s="334"/>
    </row>
    <row r="31" spans="1:6">
      <c r="A31" s="334"/>
      <c r="B31" s="334"/>
      <c r="C31" s="334"/>
      <c r="D31" s="334"/>
      <c r="E31" s="334"/>
      <c r="F31" s="334"/>
    </row>
    <row r="32" spans="1:6">
      <c r="A32" s="334"/>
      <c r="B32" s="334"/>
      <c r="C32" s="334"/>
      <c r="D32" s="334"/>
      <c r="E32" s="334"/>
      <c r="F32" s="334"/>
    </row>
    <row r="33" spans="1:6">
      <c r="A33" s="339" t="s">
        <v>456</v>
      </c>
      <c r="B33" s="339"/>
      <c r="C33" s="339"/>
      <c r="D33" s="339"/>
      <c r="E33" s="339"/>
      <c r="F33" s="339"/>
    </row>
    <row r="34" spans="1:6">
      <c r="A34" s="339"/>
      <c r="B34" s="339"/>
      <c r="C34" s="339"/>
      <c r="D34" s="339"/>
      <c r="E34" s="339"/>
      <c r="F34" s="339"/>
    </row>
    <row r="35" spans="1:6">
      <c r="A35" s="334"/>
      <c r="B35" s="334"/>
      <c r="C35" s="334"/>
      <c r="D35" s="334"/>
      <c r="E35" s="334"/>
      <c r="F35" s="334"/>
    </row>
    <row r="36" spans="1:6" ht="16.5">
      <c r="A36" s="340" t="s">
        <v>457</v>
      </c>
      <c r="B36" s="340"/>
      <c r="C36" s="340"/>
      <c r="D36" s="340"/>
      <c r="E36" s="340"/>
      <c r="F36" s="340"/>
    </row>
    <row r="37" spans="1:6">
      <c r="A37" s="341" t="s">
        <v>458</v>
      </c>
      <c r="B37" s="341"/>
      <c r="C37" s="341"/>
      <c r="D37" s="341"/>
      <c r="E37" s="341"/>
      <c r="F37" s="341"/>
    </row>
    <row r="38" spans="1:6">
      <c r="A38" s="342" t="s">
        <v>459</v>
      </c>
      <c r="B38" s="342" t="s">
        <v>0</v>
      </c>
      <c r="C38" s="342" t="s">
        <v>460</v>
      </c>
      <c r="D38" s="342" t="s">
        <v>461</v>
      </c>
      <c r="E38" s="342" t="s">
        <v>462</v>
      </c>
      <c r="F38" s="342" t="s">
        <v>463</v>
      </c>
    </row>
    <row r="39" spans="1:6">
      <c r="A39" s="343" t="s">
        <v>464</v>
      </c>
      <c r="B39" s="346">
        <v>46600</v>
      </c>
      <c r="C39" s="343" t="s">
        <v>465</v>
      </c>
      <c r="D39" s="343" t="s">
        <v>466</v>
      </c>
      <c r="E39" s="343" t="s">
        <v>467</v>
      </c>
      <c r="F39" s="343" t="s">
        <v>468</v>
      </c>
    </row>
    <row r="40" spans="1:6">
      <c r="A40" s="343" t="s">
        <v>469</v>
      </c>
      <c r="B40" s="346">
        <v>46601</v>
      </c>
      <c r="C40" s="343" t="s">
        <v>470</v>
      </c>
      <c r="D40" s="343" t="s">
        <v>471</v>
      </c>
      <c r="E40" s="343" t="s">
        <v>472</v>
      </c>
      <c r="F40" s="343" t="s">
        <v>473</v>
      </c>
    </row>
    <row r="41" spans="1:6">
      <c r="A41" s="334"/>
      <c r="B41" s="334"/>
      <c r="C41" s="334"/>
      <c r="D41" s="334"/>
      <c r="E41" s="334"/>
      <c r="F41" s="334"/>
    </row>
    <row r="42" spans="1:6">
      <c r="A42" s="344" t="s">
        <v>474</v>
      </c>
      <c r="B42" s="344"/>
      <c r="C42" s="344"/>
      <c r="D42" s="344"/>
      <c r="E42" s="344"/>
      <c r="F42" s="344"/>
    </row>
    <row r="43" spans="1:6">
      <c r="A43" s="342" t="s">
        <v>459</v>
      </c>
      <c r="B43" s="342" t="s">
        <v>0</v>
      </c>
      <c r="C43" s="342" t="s">
        <v>460</v>
      </c>
      <c r="D43" s="342" t="s">
        <v>461</v>
      </c>
      <c r="E43" s="342" t="s">
        <v>462</v>
      </c>
      <c r="F43" s="342" t="s">
        <v>463</v>
      </c>
    </row>
    <row r="44" spans="1:6" ht="28">
      <c r="A44" s="343" t="s">
        <v>464</v>
      </c>
      <c r="B44" s="345" t="s">
        <v>662</v>
      </c>
      <c r="C44" s="343" t="s">
        <v>476</v>
      </c>
      <c r="D44" s="343" t="s">
        <v>477</v>
      </c>
      <c r="E44" s="343" t="s">
        <v>478</v>
      </c>
      <c r="F44" s="343" t="s">
        <v>479</v>
      </c>
    </row>
    <row r="45" spans="1:6" ht="28">
      <c r="A45" s="343" t="s">
        <v>469</v>
      </c>
      <c r="B45" s="345" t="s">
        <v>663</v>
      </c>
      <c r="C45" s="343" t="s">
        <v>480</v>
      </c>
      <c r="D45" s="343" t="s">
        <v>481</v>
      </c>
      <c r="E45" s="343" t="s">
        <v>482</v>
      </c>
      <c r="F45" s="343" t="s">
        <v>483</v>
      </c>
    </row>
    <row r="46" spans="1:6">
      <c r="A46" s="334"/>
      <c r="B46" s="334"/>
      <c r="C46" s="334"/>
      <c r="D46" s="334"/>
      <c r="E46" s="334"/>
      <c r="F46" s="334"/>
    </row>
    <row r="47" spans="1:6">
      <c r="A47" s="334"/>
      <c r="B47" s="334"/>
      <c r="C47" s="334"/>
      <c r="D47" s="334"/>
      <c r="E47" s="334"/>
      <c r="F47" s="334"/>
    </row>
    <row r="48" spans="1:6" ht="16.5">
      <c r="A48" s="340" t="s">
        <v>484</v>
      </c>
      <c r="B48" s="340"/>
      <c r="C48" s="340"/>
      <c r="D48" s="340"/>
      <c r="E48" s="340"/>
      <c r="F48" s="340"/>
    </row>
    <row r="49" spans="1:6">
      <c r="A49" s="341" t="s">
        <v>458</v>
      </c>
      <c r="B49" s="341"/>
      <c r="C49" s="341"/>
      <c r="D49" s="341"/>
      <c r="E49" s="341"/>
      <c r="F49" s="341"/>
    </row>
    <row r="50" spans="1:6">
      <c r="A50" s="342" t="s">
        <v>459</v>
      </c>
      <c r="B50" s="342" t="s">
        <v>0</v>
      </c>
      <c r="C50" s="342" t="s">
        <v>460</v>
      </c>
      <c r="D50" s="342" t="s">
        <v>461</v>
      </c>
      <c r="E50" s="342" t="s">
        <v>462</v>
      </c>
      <c r="F50" s="342" t="s">
        <v>463</v>
      </c>
    </row>
    <row r="51" spans="1:6">
      <c r="A51" s="343" t="s">
        <v>464</v>
      </c>
      <c r="B51" s="346">
        <v>46600</v>
      </c>
      <c r="C51" s="343" t="s">
        <v>485</v>
      </c>
      <c r="D51" s="343" t="s">
        <v>486</v>
      </c>
      <c r="E51" s="343" t="s">
        <v>487</v>
      </c>
      <c r="F51" s="343" t="s">
        <v>488</v>
      </c>
    </row>
    <row r="52" spans="1:6">
      <c r="A52" s="343" t="s">
        <v>469</v>
      </c>
      <c r="B52" s="346">
        <v>46601</v>
      </c>
      <c r="C52" s="343" t="s">
        <v>489</v>
      </c>
      <c r="D52" s="343" t="s">
        <v>490</v>
      </c>
      <c r="E52" s="343" t="s">
        <v>491</v>
      </c>
      <c r="F52" s="343" t="s">
        <v>492</v>
      </c>
    </row>
    <row r="53" spans="1:6">
      <c r="A53" s="334"/>
      <c r="B53" s="334"/>
      <c r="C53" s="334"/>
      <c r="D53" s="334"/>
      <c r="E53" s="334"/>
      <c r="F53" s="334"/>
    </row>
    <row r="54" spans="1:6">
      <c r="A54" s="344" t="s">
        <v>474</v>
      </c>
      <c r="B54" s="344"/>
      <c r="C54" s="344"/>
      <c r="D54" s="344"/>
      <c r="E54" s="344"/>
      <c r="F54" s="344"/>
    </row>
    <row r="55" spans="1:6">
      <c r="A55" s="342" t="s">
        <v>459</v>
      </c>
      <c r="B55" s="342" t="s">
        <v>0</v>
      </c>
      <c r="C55" s="342" t="s">
        <v>460</v>
      </c>
      <c r="D55" s="342" t="s">
        <v>461</v>
      </c>
      <c r="E55" s="342" t="s">
        <v>462</v>
      </c>
      <c r="F55" s="342" t="s">
        <v>463</v>
      </c>
    </row>
    <row r="56" spans="1:6" ht="28">
      <c r="A56" s="343" t="s">
        <v>464</v>
      </c>
      <c r="B56" s="345" t="s">
        <v>662</v>
      </c>
      <c r="C56" s="343" t="s">
        <v>493</v>
      </c>
      <c r="D56" s="343" t="s">
        <v>494</v>
      </c>
      <c r="E56" s="343" t="s">
        <v>495</v>
      </c>
      <c r="F56" s="343" t="s">
        <v>496</v>
      </c>
    </row>
    <row r="57" spans="1:6" ht="28">
      <c r="A57" s="343" t="s">
        <v>469</v>
      </c>
      <c r="B57" s="345" t="s">
        <v>663</v>
      </c>
      <c r="C57" s="343" t="s">
        <v>497</v>
      </c>
      <c r="D57" s="343" t="s">
        <v>498</v>
      </c>
      <c r="E57" s="343" t="s">
        <v>499</v>
      </c>
      <c r="F57" s="343" t="s">
        <v>500</v>
      </c>
    </row>
    <row r="58" spans="1:6">
      <c r="A58" s="334"/>
      <c r="B58" s="334"/>
      <c r="C58" s="334"/>
      <c r="D58" s="334"/>
      <c r="E58" s="334"/>
      <c r="F58" s="334"/>
    </row>
    <row r="59" spans="1:6">
      <c r="A59" s="334"/>
      <c r="B59" s="334"/>
      <c r="C59" s="334"/>
      <c r="D59" s="334"/>
      <c r="E59" s="334"/>
      <c r="F59" s="334"/>
    </row>
    <row r="60" spans="1:6" ht="16.5">
      <c r="A60" s="340" t="s">
        <v>501</v>
      </c>
      <c r="B60" s="340"/>
      <c r="C60" s="340"/>
      <c r="D60" s="340"/>
      <c r="E60" s="340"/>
      <c r="F60" s="340"/>
    </row>
    <row r="61" spans="1:6">
      <c r="A61" s="341" t="s">
        <v>458</v>
      </c>
      <c r="B61" s="341"/>
      <c r="C61" s="341"/>
      <c r="D61" s="341"/>
      <c r="E61" s="341"/>
      <c r="F61" s="341"/>
    </row>
    <row r="62" spans="1:6">
      <c r="A62" s="342" t="s">
        <v>459</v>
      </c>
      <c r="B62" s="342" t="s">
        <v>0</v>
      </c>
      <c r="C62" s="342" t="s">
        <v>460</v>
      </c>
      <c r="D62" s="342" t="s">
        <v>461</v>
      </c>
      <c r="E62" s="342" t="s">
        <v>462</v>
      </c>
      <c r="F62" s="342" t="s">
        <v>463</v>
      </c>
    </row>
    <row r="63" spans="1:6">
      <c r="A63" s="343" t="s">
        <v>464</v>
      </c>
      <c r="B63" s="347">
        <v>46235</v>
      </c>
      <c r="C63" s="343" t="s">
        <v>502</v>
      </c>
      <c r="D63" s="343" t="s">
        <v>503</v>
      </c>
      <c r="E63" s="343" t="s">
        <v>504</v>
      </c>
      <c r="F63" s="343" t="s">
        <v>505</v>
      </c>
    </row>
    <row r="64" spans="1:6">
      <c r="A64" s="343" t="s">
        <v>469</v>
      </c>
      <c r="B64" s="347">
        <v>46236</v>
      </c>
      <c r="C64" s="343" t="s">
        <v>485</v>
      </c>
      <c r="D64" s="343" t="s">
        <v>486</v>
      </c>
      <c r="E64" s="343" t="s">
        <v>487</v>
      </c>
      <c r="F64" s="343" t="s">
        <v>488</v>
      </c>
    </row>
    <row r="65" spans="1:6">
      <c r="A65" s="343" t="s">
        <v>506</v>
      </c>
      <c r="B65" s="347">
        <v>46236</v>
      </c>
      <c r="C65" s="343" t="s">
        <v>489</v>
      </c>
      <c r="D65" s="343" t="s">
        <v>490</v>
      </c>
      <c r="E65" s="343" t="s">
        <v>491</v>
      </c>
      <c r="F65" s="343" t="s">
        <v>492</v>
      </c>
    </row>
    <row r="66" spans="1:6">
      <c r="A66" s="334"/>
      <c r="B66" s="334"/>
      <c r="C66" s="334"/>
      <c r="D66" s="334"/>
      <c r="E66" s="334"/>
      <c r="F66" s="334"/>
    </row>
    <row r="67" spans="1:6">
      <c r="A67" s="344" t="s">
        <v>474</v>
      </c>
      <c r="B67" s="344"/>
      <c r="C67" s="344"/>
      <c r="D67" s="344"/>
      <c r="E67" s="344"/>
      <c r="F67" s="344"/>
    </row>
    <row r="68" spans="1:6">
      <c r="A68" s="342" t="s">
        <v>459</v>
      </c>
      <c r="B68" s="342" t="s">
        <v>0</v>
      </c>
      <c r="C68" s="342" t="s">
        <v>460</v>
      </c>
      <c r="D68" s="342" t="s">
        <v>461</v>
      </c>
      <c r="E68" s="342" t="s">
        <v>462</v>
      </c>
      <c r="F68" s="342" t="s">
        <v>463</v>
      </c>
    </row>
    <row r="69" spans="1:6" ht="28">
      <c r="A69" s="343" t="s">
        <v>464</v>
      </c>
      <c r="B69" s="345" t="s">
        <v>664</v>
      </c>
      <c r="C69" s="343" t="s">
        <v>493</v>
      </c>
      <c r="D69" s="343" t="s">
        <v>494</v>
      </c>
      <c r="E69" s="343" t="s">
        <v>495</v>
      </c>
      <c r="F69" s="343" t="s">
        <v>496</v>
      </c>
    </row>
    <row r="70" spans="1:6" ht="28">
      <c r="A70" s="343" t="s">
        <v>469</v>
      </c>
      <c r="B70" s="345" t="s">
        <v>664</v>
      </c>
      <c r="C70" s="343" t="s">
        <v>497</v>
      </c>
      <c r="D70" s="343" t="s">
        <v>498</v>
      </c>
      <c r="E70" s="343" t="s">
        <v>499</v>
      </c>
      <c r="F70" s="343" t="s">
        <v>500</v>
      </c>
    </row>
    <row r="71" spans="1:6" ht="28">
      <c r="A71" s="343" t="s">
        <v>506</v>
      </c>
      <c r="B71" s="345" t="s">
        <v>663</v>
      </c>
      <c r="C71" s="343" t="s">
        <v>507</v>
      </c>
      <c r="D71" s="343" t="s">
        <v>508</v>
      </c>
      <c r="E71" s="343" t="s">
        <v>487</v>
      </c>
      <c r="F71" s="343" t="s">
        <v>479</v>
      </c>
    </row>
    <row r="72" spans="1:6">
      <c r="A72" s="334"/>
      <c r="B72" s="334"/>
      <c r="C72" s="334"/>
      <c r="D72" s="334"/>
      <c r="E72" s="334"/>
      <c r="F72" s="334"/>
    </row>
    <row r="73" spans="1:6">
      <c r="A73" s="334"/>
      <c r="B73" s="334"/>
      <c r="C73" s="334"/>
      <c r="D73" s="334"/>
      <c r="E73" s="334"/>
      <c r="F73" s="334"/>
    </row>
    <row r="74" spans="1:6" ht="16.5">
      <c r="A74" s="340" t="s">
        <v>509</v>
      </c>
      <c r="B74" s="340"/>
      <c r="C74" s="340"/>
      <c r="D74" s="340"/>
      <c r="E74" s="340"/>
      <c r="F74" s="340"/>
    </row>
    <row r="75" spans="1:6">
      <c r="A75" s="341" t="s">
        <v>458</v>
      </c>
      <c r="B75" s="341"/>
      <c r="C75" s="341"/>
      <c r="D75" s="341"/>
      <c r="E75" s="341"/>
      <c r="F75" s="341"/>
    </row>
    <row r="76" spans="1:6">
      <c r="A76" s="342" t="s">
        <v>459</v>
      </c>
      <c r="B76" s="342" t="s">
        <v>0</v>
      </c>
      <c r="C76" s="342" t="s">
        <v>460</v>
      </c>
      <c r="D76" s="342" t="s">
        <v>461</v>
      </c>
      <c r="E76" s="342" t="s">
        <v>462</v>
      </c>
      <c r="F76" s="342" t="s">
        <v>463</v>
      </c>
    </row>
    <row r="77" spans="1:6">
      <c r="A77" s="343" t="s">
        <v>464</v>
      </c>
      <c r="B77" s="347">
        <v>46235</v>
      </c>
      <c r="C77" s="343" t="s">
        <v>510</v>
      </c>
      <c r="D77" s="343" t="s">
        <v>511</v>
      </c>
      <c r="E77" s="343" t="s">
        <v>276</v>
      </c>
      <c r="F77" s="343" t="s">
        <v>512</v>
      </c>
    </row>
    <row r="78" spans="1:6">
      <c r="A78" s="343" t="s">
        <v>469</v>
      </c>
      <c r="B78" s="347">
        <v>46236</v>
      </c>
      <c r="C78" s="343" t="s">
        <v>485</v>
      </c>
      <c r="D78" s="343" t="s">
        <v>486</v>
      </c>
      <c r="E78" s="343" t="s">
        <v>487</v>
      </c>
      <c r="F78" s="343" t="s">
        <v>488</v>
      </c>
    </row>
    <row r="79" spans="1:6">
      <c r="A79" s="343" t="s">
        <v>506</v>
      </c>
      <c r="B79" s="347">
        <v>46236</v>
      </c>
      <c r="C79" s="343" t="s">
        <v>489</v>
      </c>
      <c r="D79" s="343" t="s">
        <v>490</v>
      </c>
      <c r="E79" s="343" t="s">
        <v>491</v>
      </c>
      <c r="F79" s="343" t="s">
        <v>492</v>
      </c>
    </row>
    <row r="80" spans="1:6">
      <c r="A80" s="334"/>
      <c r="B80" s="334"/>
      <c r="C80" s="334"/>
      <c r="D80" s="334"/>
      <c r="E80" s="334"/>
      <c r="F80" s="334"/>
    </row>
    <row r="81" spans="1:6">
      <c r="A81" s="344" t="s">
        <v>474</v>
      </c>
      <c r="B81" s="344"/>
      <c r="C81" s="344"/>
      <c r="D81" s="344"/>
      <c r="E81" s="344"/>
      <c r="F81" s="344"/>
    </row>
    <row r="82" spans="1:6">
      <c r="A82" s="342" t="s">
        <v>459</v>
      </c>
      <c r="B82" s="342" t="s">
        <v>0</v>
      </c>
      <c r="C82" s="342" t="s">
        <v>460</v>
      </c>
      <c r="D82" s="342" t="s">
        <v>461</v>
      </c>
      <c r="E82" s="342" t="s">
        <v>462</v>
      </c>
      <c r="F82" s="342" t="s">
        <v>463</v>
      </c>
    </row>
    <row r="83" spans="1:6" ht="28">
      <c r="A83" s="343" t="s">
        <v>464</v>
      </c>
      <c r="B83" s="345" t="s">
        <v>664</v>
      </c>
      <c r="C83" s="343" t="s">
        <v>493</v>
      </c>
      <c r="D83" s="343" t="s">
        <v>494</v>
      </c>
      <c r="E83" s="343" t="s">
        <v>495</v>
      </c>
      <c r="F83" s="343" t="s">
        <v>496</v>
      </c>
    </row>
    <row r="84" spans="1:6" ht="28">
      <c r="A84" s="343" t="s">
        <v>469</v>
      </c>
      <c r="B84" s="345" t="s">
        <v>664</v>
      </c>
      <c r="C84" s="343" t="s">
        <v>497</v>
      </c>
      <c r="D84" s="343" t="s">
        <v>498</v>
      </c>
      <c r="E84" s="343" t="s">
        <v>499</v>
      </c>
      <c r="F84" s="343" t="s">
        <v>500</v>
      </c>
    </row>
    <row r="85" spans="1:6" ht="28">
      <c r="A85" s="343" t="s">
        <v>506</v>
      </c>
      <c r="B85" s="345" t="s">
        <v>663</v>
      </c>
      <c r="C85" s="343" t="s">
        <v>513</v>
      </c>
      <c r="D85" s="343" t="s">
        <v>511</v>
      </c>
      <c r="E85" s="343" t="s">
        <v>514</v>
      </c>
      <c r="F85" s="343" t="s">
        <v>515</v>
      </c>
    </row>
    <row r="86" spans="1:6">
      <c r="A86" s="334"/>
      <c r="B86" s="334"/>
      <c r="C86" s="334"/>
      <c r="D86" s="334"/>
      <c r="E86" s="334"/>
      <c r="F86" s="334"/>
    </row>
    <row r="87" spans="1:6">
      <c r="A87" s="334"/>
      <c r="B87" s="334"/>
      <c r="C87" s="334"/>
      <c r="D87" s="334"/>
      <c r="E87" s="334"/>
      <c r="F87" s="334"/>
    </row>
    <row r="88" spans="1:6" ht="16.5">
      <c r="A88" s="340" t="s">
        <v>516</v>
      </c>
      <c r="B88" s="340"/>
      <c r="C88" s="340"/>
      <c r="D88" s="340"/>
      <c r="E88" s="340"/>
      <c r="F88" s="340"/>
    </row>
    <row r="89" spans="1:6">
      <c r="A89" s="341" t="s">
        <v>458</v>
      </c>
      <c r="B89" s="341"/>
      <c r="C89" s="341"/>
      <c r="D89" s="341"/>
      <c r="E89" s="341"/>
      <c r="F89" s="341"/>
    </row>
    <row r="90" spans="1:6">
      <c r="A90" s="342" t="s">
        <v>459</v>
      </c>
      <c r="B90" s="342" t="s">
        <v>0</v>
      </c>
      <c r="C90" s="342" t="s">
        <v>460</v>
      </c>
      <c r="D90" s="342" t="s">
        <v>461</v>
      </c>
      <c r="E90" s="342" t="s">
        <v>462</v>
      </c>
      <c r="F90" s="342" t="s">
        <v>463</v>
      </c>
    </row>
    <row r="91" spans="1:6">
      <c r="A91" s="343" t="s">
        <v>464</v>
      </c>
      <c r="B91" s="347">
        <v>46235</v>
      </c>
      <c r="C91" s="343" t="s">
        <v>517</v>
      </c>
      <c r="D91" s="343" t="s">
        <v>518</v>
      </c>
      <c r="E91" s="343" t="s">
        <v>519</v>
      </c>
      <c r="F91" s="343" t="s">
        <v>520</v>
      </c>
    </row>
    <row r="92" spans="1:6">
      <c r="A92" s="343" t="s">
        <v>469</v>
      </c>
      <c r="B92" s="347">
        <v>46236</v>
      </c>
      <c r="C92" s="343" t="s">
        <v>521</v>
      </c>
      <c r="D92" s="343" t="s">
        <v>522</v>
      </c>
      <c r="E92" s="343" t="s">
        <v>523</v>
      </c>
      <c r="F92" s="343" t="s">
        <v>524</v>
      </c>
    </row>
    <row r="93" spans="1:6">
      <c r="A93" s="343" t="s">
        <v>506</v>
      </c>
      <c r="B93" s="347">
        <v>46236</v>
      </c>
      <c r="C93" s="343" t="s">
        <v>525</v>
      </c>
      <c r="D93" s="343" t="s">
        <v>526</v>
      </c>
      <c r="E93" s="343" t="s">
        <v>505</v>
      </c>
      <c r="F93" s="343" t="s">
        <v>527</v>
      </c>
    </row>
    <row r="94" spans="1:6">
      <c r="A94" s="334"/>
      <c r="B94" s="334"/>
      <c r="C94" s="334"/>
      <c r="D94" s="334"/>
      <c r="E94" s="334"/>
      <c r="F94" s="334"/>
    </row>
    <row r="95" spans="1:6">
      <c r="A95" s="344" t="s">
        <v>474</v>
      </c>
      <c r="B95" s="344"/>
      <c r="C95" s="344"/>
      <c r="D95" s="344"/>
      <c r="E95" s="344"/>
      <c r="F95" s="344"/>
    </row>
    <row r="96" spans="1:6">
      <c r="A96" s="342" t="s">
        <v>459</v>
      </c>
      <c r="B96" s="342" t="s">
        <v>0</v>
      </c>
      <c r="C96" s="342" t="s">
        <v>460</v>
      </c>
      <c r="D96" s="342" t="s">
        <v>461</v>
      </c>
      <c r="E96" s="342" t="s">
        <v>462</v>
      </c>
      <c r="F96" s="342" t="s">
        <v>463</v>
      </c>
    </row>
    <row r="97" spans="1:6" ht="28">
      <c r="A97" s="343" t="s">
        <v>464</v>
      </c>
      <c r="B97" s="345" t="s">
        <v>664</v>
      </c>
      <c r="C97" s="343" t="s">
        <v>528</v>
      </c>
      <c r="D97" s="343" t="s">
        <v>529</v>
      </c>
      <c r="E97" s="343" t="s">
        <v>530</v>
      </c>
      <c r="F97" s="343" t="s">
        <v>531</v>
      </c>
    </row>
    <row r="98" spans="1:6" ht="28">
      <c r="A98" s="343" t="s">
        <v>469</v>
      </c>
      <c r="B98" s="345" t="s">
        <v>664</v>
      </c>
      <c r="C98" s="343" t="s">
        <v>532</v>
      </c>
      <c r="D98" s="343" t="s">
        <v>533</v>
      </c>
      <c r="E98" s="343" t="s">
        <v>479</v>
      </c>
      <c r="F98" s="343" t="s">
        <v>534</v>
      </c>
    </row>
    <row r="99" spans="1:6" ht="28">
      <c r="A99" s="343" t="s">
        <v>506</v>
      </c>
      <c r="B99" s="345" t="s">
        <v>663</v>
      </c>
      <c r="C99" s="343" t="s">
        <v>535</v>
      </c>
      <c r="D99" s="343" t="s">
        <v>536</v>
      </c>
      <c r="E99" s="343" t="s">
        <v>537</v>
      </c>
      <c r="F99" s="343" t="s">
        <v>538</v>
      </c>
    </row>
    <row r="100" spans="1:6">
      <c r="A100" s="334"/>
      <c r="B100" s="334"/>
      <c r="C100" s="334"/>
      <c r="D100" s="334"/>
      <c r="E100" s="334"/>
      <c r="F100" s="334"/>
    </row>
    <row r="101" spans="1:6">
      <c r="A101" s="334"/>
      <c r="B101" s="334"/>
      <c r="C101" s="334"/>
      <c r="D101" s="334"/>
      <c r="E101" s="334"/>
      <c r="F101" s="334"/>
    </row>
    <row r="102" spans="1:6" ht="16.5">
      <c r="A102" s="340" t="s">
        <v>539</v>
      </c>
      <c r="B102" s="340"/>
      <c r="C102" s="340"/>
      <c r="D102" s="340"/>
      <c r="E102" s="340"/>
      <c r="F102" s="340"/>
    </row>
    <row r="103" spans="1:6">
      <c r="A103" s="341" t="s">
        <v>458</v>
      </c>
      <c r="B103" s="341"/>
      <c r="C103" s="341"/>
      <c r="D103" s="341"/>
      <c r="E103" s="341"/>
      <c r="F103" s="341"/>
    </row>
    <row r="104" spans="1:6">
      <c r="A104" s="342" t="s">
        <v>459</v>
      </c>
      <c r="B104" s="342" t="s">
        <v>0</v>
      </c>
      <c r="C104" s="342" t="s">
        <v>460</v>
      </c>
      <c r="D104" s="342" t="s">
        <v>461</v>
      </c>
      <c r="E104" s="342" t="s">
        <v>462</v>
      </c>
      <c r="F104" s="342" t="s">
        <v>463</v>
      </c>
    </row>
    <row r="105" spans="1:6">
      <c r="A105" s="343" t="s">
        <v>464</v>
      </c>
      <c r="B105" s="347">
        <v>46235</v>
      </c>
      <c r="C105" s="343" t="s">
        <v>540</v>
      </c>
      <c r="D105" s="343" t="s">
        <v>541</v>
      </c>
      <c r="E105" s="343" t="s">
        <v>542</v>
      </c>
      <c r="F105" s="343" t="s">
        <v>543</v>
      </c>
    </row>
    <row r="106" spans="1:6">
      <c r="A106" s="343" t="s">
        <v>469</v>
      </c>
      <c r="B106" s="347">
        <v>46236</v>
      </c>
      <c r="C106" s="343" t="s">
        <v>485</v>
      </c>
      <c r="D106" s="343" t="s">
        <v>486</v>
      </c>
      <c r="E106" s="343" t="s">
        <v>487</v>
      </c>
      <c r="F106" s="343" t="s">
        <v>488</v>
      </c>
    </row>
    <row r="107" spans="1:6">
      <c r="A107" s="343" t="s">
        <v>506</v>
      </c>
      <c r="B107" s="347">
        <v>46236</v>
      </c>
      <c r="C107" s="343" t="s">
        <v>489</v>
      </c>
      <c r="D107" s="343" t="s">
        <v>490</v>
      </c>
      <c r="E107" s="343" t="s">
        <v>491</v>
      </c>
      <c r="F107" s="343" t="s">
        <v>492</v>
      </c>
    </row>
    <row r="108" spans="1:6">
      <c r="A108" s="334"/>
      <c r="B108" s="334"/>
      <c r="C108" s="334"/>
      <c r="D108" s="334"/>
      <c r="E108" s="334"/>
      <c r="F108" s="334"/>
    </row>
    <row r="109" spans="1:6">
      <c r="A109" s="344" t="s">
        <v>474</v>
      </c>
      <c r="B109" s="344"/>
      <c r="C109" s="344"/>
      <c r="D109" s="344"/>
      <c r="E109" s="344"/>
      <c r="F109" s="344"/>
    </row>
    <row r="110" spans="1:6">
      <c r="A110" s="342" t="s">
        <v>459</v>
      </c>
      <c r="B110" s="342" t="s">
        <v>0</v>
      </c>
      <c r="C110" s="342" t="s">
        <v>460</v>
      </c>
      <c r="D110" s="342" t="s">
        <v>461</v>
      </c>
      <c r="E110" s="342" t="s">
        <v>462</v>
      </c>
      <c r="F110" s="342" t="s">
        <v>463</v>
      </c>
    </row>
    <row r="111" spans="1:6" ht="28">
      <c r="A111" s="343" t="s">
        <v>464</v>
      </c>
      <c r="B111" s="345" t="s">
        <v>664</v>
      </c>
      <c r="C111" s="343" t="s">
        <v>493</v>
      </c>
      <c r="D111" s="343" t="s">
        <v>494</v>
      </c>
      <c r="E111" s="343" t="s">
        <v>495</v>
      </c>
      <c r="F111" s="343" t="s">
        <v>496</v>
      </c>
    </row>
    <row r="112" spans="1:6" ht="28">
      <c r="A112" s="343" t="s">
        <v>469</v>
      </c>
      <c r="B112" s="345" t="s">
        <v>664</v>
      </c>
      <c r="C112" s="343" t="s">
        <v>497</v>
      </c>
      <c r="D112" s="343" t="s">
        <v>498</v>
      </c>
      <c r="E112" s="343" t="s">
        <v>499</v>
      </c>
      <c r="F112" s="343" t="s">
        <v>500</v>
      </c>
    </row>
    <row r="113" spans="1:6" ht="28">
      <c r="A113" s="343" t="s">
        <v>506</v>
      </c>
      <c r="B113" s="345" t="s">
        <v>663</v>
      </c>
      <c r="C113" s="343" t="s">
        <v>544</v>
      </c>
      <c r="D113" s="343" t="s">
        <v>545</v>
      </c>
      <c r="E113" s="343" t="s">
        <v>487</v>
      </c>
      <c r="F113" s="343" t="s">
        <v>546</v>
      </c>
    </row>
    <row r="114" spans="1:6">
      <c r="A114" s="334"/>
      <c r="B114" s="334"/>
      <c r="C114" s="334"/>
      <c r="D114" s="334"/>
      <c r="E114" s="334"/>
      <c r="F114" s="334"/>
    </row>
    <row r="115" spans="1:6">
      <c r="A115" s="334"/>
      <c r="B115" s="334"/>
      <c r="C115" s="334"/>
      <c r="D115" s="334"/>
      <c r="E115" s="334"/>
      <c r="F115" s="334"/>
    </row>
    <row r="116" spans="1:6" ht="16.5">
      <c r="A116" s="340" t="s">
        <v>547</v>
      </c>
      <c r="B116" s="340"/>
      <c r="C116" s="340"/>
      <c r="D116" s="340"/>
      <c r="E116" s="340"/>
      <c r="F116" s="340"/>
    </row>
    <row r="117" spans="1:6">
      <c r="A117" s="341" t="s">
        <v>458</v>
      </c>
      <c r="B117" s="341"/>
      <c r="C117" s="341"/>
      <c r="D117" s="341"/>
      <c r="E117" s="341"/>
      <c r="F117" s="341"/>
    </row>
    <row r="118" spans="1:6">
      <c r="A118" s="342" t="s">
        <v>459</v>
      </c>
      <c r="B118" s="342" t="s">
        <v>0</v>
      </c>
      <c r="C118" s="342" t="s">
        <v>460</v>
      </c>
      <c r="D118" s="342" t="s">
        <v>461</v>
      </c>
      <c r="E118" s="342" t="s">
        <v>462</v>
      </c>
      <c r="F118" s="342" t="s">
        <v>463</v>
      </c>
    </row>
    <row r="119" spans="1:6">
      <c r="A119" s="343" t="s">
        <v>464</v>
      </c>
      <c r="B119" s="347">
        <v>46235</v>
      </c>
      <c r="C119" s="343" t="s">
        <v>548</v>
      </c>
      <c r="D119" s="343" t="s">
        <v>549</v>
      </c>
      <c r="E119" s="343" t="s">
        <v>550</v>
      </c>
      <c r="F119" s="343" t="s">
        <v>492</v>
      </c>
    </row>
    <row r="120" spans="1:6">
      <c r="A120" s="343" t="s">
        <v>469</v>
      </c>
      <c r="B120" s="347">
        <v>46236</v>
      </c>
      <c r="C120" s="343" t="s">
        <v>485</v>
      </c>
      <c r="D120" s="343" t="s">
        <v>486</v>
      </c>
      <c r="E120" s="343" t="s">
        <v>487</v>
      </c>
      <c r="F120" s="343" t="s">
        <v>488</v>
      </c>
    </row>
    <row r="121" spans="1:6">
      <c r="A121" s="343" t="s">
        <v>506</v>
      </c>
      <c r="B121" s="347">
        <v>46236</v>
      </c>
      <c r="C121" s="343" t="s">
        <v>489</v>
      </c>
      <c r="D121" s="343" t="s">
        <v>490</v>
      </c>
      <c r="E121" s="343" t="s">
        <v>491</v>
      </c>
      <c r="F121" s="343" t="s">
        <v>492</v>
      </c>
    </row>
    <row r="122" spans="1:6">
      <c r="A122" s="334"/>
      <c r="B122" s="334"/>
      <c r="C122" s="334"/>
      <c r="D122" s="334"/>
      <c r="E122" s="334"/>
      <c r="F122" s="334"/>
    </row>
    <row r="123" spans="1:6">
      <c r="A123" s="344" t="s">
        <v>474</v>
      </c>
      <c r="B123" s="344"/>
      <c r="C123" s="344"/>
      <c r="D123" s="344"/>
      <c r="E123" s="344"/>
      <c r="F123" s="344"/>
    </row>
    <row r="124" spans="1:6">
      <c r="A124" s="342" t="s">
        <v>459</v>
      </c>
      <c r="B124" s="342" t="s">
        <v>0</v>
      </c>
      <c r="C124" s="342" t="s">
        <v>460</v>
      </c>
      <c r="D124" s="342" t="s">
        <v>461</v>
      </c>
      <c r="E124" s="342" t="s">
        <v>462</v>
      </c>
      <c r="F124" s="342" t="s">
        <v>463</v>
      </c>
    </row>
    <row r="125" spans="1:6" ht="28">
      <c r="A125" s="343" t="s">
        <v>464</v>
      </c>
      <c r="B125" s="345" t="s">
        <v>664</v>
      </c>
      <c r="C125" s="343" t="s">
        <v>493</v>
      </c>
      <c r="D125" s="343" t="s">
        <v>494</v>
      </c>
      <c r="E125" s="343" t="s">
        <v>495</v>
      </c>
      <c r="F125" s="343" t="s">
        <v>496</v>
      </c>
    </row>
    <row r="126" spans="1:6" ht="28">
      <c r="A126" s="343" t="s">
        <v>469</v>
      </c>
      <c r="B126" s="345" t="s">
        <v>664</v>
      </c>
      <c r="C126" s="343" t="s">
        <v>497</v>
      </c>
      <c r="D126" s="343" t="s">
        <v>498</v>
      </c>
      <c r="E126" s="343" t="s">
        <v>499</v>
      </c>
      <c r="F126" s="343" t="s">
        <v>500</v>
      </c>
    </row>
    <row r="127" spans="1:6" ht="28">
      <c r="A127" s="343" t="s">
        <v>506</v>
      </c>
      <c r="B127" s="345" t="s">
        <v>663</v>
      </c>
      <c r="C127" s="343" t="s">
        <v>551</v>
      </c>
      <c r="D127" s="343" t="s">
        <v>552</v>
      </c>
      <c r="E127" s="343" t="s">
        <v>553</v>
      </c>
      <c r="F127" s="343" t="s">
        <v>554</v>
      </c>
    </row>
    <row r="128" spans="1:6">
      <c r="A128" s="334"/>
      <c r="B128" s="334"/>
      <c r="C128" s="334"/>
      <c r="D128" s="334"/>
      <c r="E128" s="334"/>
      <c r="F128" s="334"/>
    </row>
    <row r="129" spans="1:6">
      <c r="A129" s="334"/>
      <c r="B129" s="334"/>
      <c r="C129" s="334"/>
      <c r="D129" s="334"/>
      <c r="E129" s="334"/>
      <c r="F129" s="334"/>
    </row>
    <row r="130" spans="1:6" ht="16.5">
      <c r="A130" s="340" t="s">
        <v>555</v>
      </c>
      <c r="B130" s="340"/>
      <c r="C130" s="340"/>
      <c r="D130" s="340"/>
      <c r="E130" s="340"/>
      <c r="F130" s="340"/>
    </row>
    <row r="131" spans="1:6">
      <c r="A131" s="341" t="s">
        <v>458</v>
      </c>
      <c r="B131" s="341"/>
      <c r="C131" s="341"/>
      <c r="D131" s="341"/>
      <c r="E131" s="341"/>
      <c r="F131" s="341"/>
    </row>
    <row r="132" spans="1:6">
      <c r="A132" s="342" t="s">
        <v>459</v>
      </c>
      <c r="B132" s="342" t="s">
        <v>0</v>
      </c>
      <c r="C132" s="342" t="s">
        <v>460</v>
      </c>
      <c r="D132" s="342" t="s">
        <v>461</v>
      </c>
      <c r="E132" s="342" t="s">
        <v>462</v>
      </c>
      <c r="F132" s="342" t="s">
        <v>463</v>
      </c>
    </row>
    <row r="133" spans="1:6">
      <c r="A133" s="343" t="s">
        <v>464</v>
      </c>
      <c r="B133" s="347">
        <v>46235</v>
      </c>
      <c r="C133" s="343" t="s">
        <v>540</v>
      </c>
      <c r="D133" s="343" t="s">
        <v>541</v>
      </c>
      <c r="E133" s="343" t="s">
        <v>542</v>
      </c>
      <c r="F133" s="343" t="s">
        <v>543</v>
      </c>
    </row>
    <row r="134" spans="1:6">
      <c r="A134" s="343" t="s">
        <v>469</v>
      </c>
      <c r="B134" s="347">
        <v>46236</v>
      </c>
      <c r="C134" s="343" t="s">
        <v>485</v>
      </c>
      <c r="D134" s="343" t="s">
        <v>486</v>
      </c>
      <c r="E134" s="343" t="s">
        <v>487</v>
      </c>
      <c r="F134" s="343" t="s">
        <v>488</v>
      </c>
    </row>
    <row r="135" spans="1:6">
      <c r="A135" s="343" t="s">
        <v>506</v>
      </c>
      <c r="B135" s="347">
        <v>46236</v>
      </c>
      <c r="C135" s="343" t="s">
        <v>489</v>
      </c>
      <c r="D135" s="343" t="s">
        <v>490</v>
      </c>
      <c r="E135" s="343" t="s">
        <v>491</v>
      </c>
      <c r="F135" s="343" t="s">
        <v>492</v>
      </c>
    </row>
    <row r="136" spans="1:6">
      <c r="A136" s="334"/>
      <c r="B136" s="334"/>
      <c r="C136" s="334"/>
      <c r="D136" s="334"/>
      <c r="E136" s="334"/>
      <c r="F136" s="334"/>
    </row>
    <row r="137" spans="1:6">
      <c r="A137" s="344" t="s">
        <v>474</v>
      </c>
      <c r="B137" s="344"/>
      <c r="C137" s="344"/>
      <c r="D137" s="344"/>
      <c r="E137" s="344"/>
      <c r="F137" s="344"/>
    </row>
    <row r="138" spans="1:6">
      <c r="A138" s="342" t="s">
        <v>459</v>
      </c>
      <c r="B138" s="342" t="s">
        <v>0</v>
      </c>
      <c r="C138" s="342" t="s">
        <v>460</v>
      </c>
      <c r="D138" s="342" t="s">
        <v>461</v>
      </c>
      <c r="E138" s="342" t="s">
        <v>462</v>
      </c>
      <c r="F138" s="342" t="s">
        <v>463</v>
      </c>
    </row>
    <row r="139" spans="1:6" ht="28">
      <c r="A139" s="343" t="s">
        <v>464</v>
      </c>
      <c r="B139" s="345" t="s">
        <v>664</v>
      </c>
      <c r="C139" s="343" t="s">
        <v>493</v>
      </c>
      <c r="D139" s="343" t="s">
        <v>494</v>
      </c>
      <c r="E139" s="343" t="s">
        <v>495</v>
      </c>
      <c r="F139" s="343" t="s">
        <v>496</v>
      </c>
    </row>
    <row r="140" spans="1:6" ht="28">
      <c r="A140" s="343" t="s">
        <v>469</v>
      </c>
      <c r="B140" s="345" t="s">
        <v>664</v>
      </c>
      <c r="C140" s="343" t="s">
        <v>497</v>
      </c>
      <c r="D140" s="343" t="s">
        <v>498</v>
      </c>
      <c r="E140" s="343" t="s">
        <v>499</v>
      </c>
      <c r="F140" s="343" t="s">
        <v>500</v>
      </c>
    </row>
    <row r="141" spans="1:6" ht="28">
      <c r="A141" s="343" t="s">
        <v>506</v>
      </c>
      <c r="B141" s="345" t="s">
        <v>663</v>
      </c>
      <c r="C141" s="343" t="s">
        <v>544</v>
      </c>
      <c r="D141" s="343" t="s">
        <v>545</v>
      </c>
      <c r="E141" s="343" t="s">
        <v>487</v>
      </c>
      <c r="F141" s="343" t="s">
        <v>546</v>
      </c>
    </row>
    <row r="142" spans="1:6">
      <c r="A142" s="334"/>
      <c r="B142" s="334"/>
      <c r="C142" s="334"/>
      <c r="D142" s="334"/>
      <c r="E142" s="334"/>
      <c r="F142" s="334"/>
    </row>
    <row r="143" spans="1:6">
      <c r="A143" s="334"/>
      <c r="B143" s="334"/>
      <c r="C143" s="334"/>
      <c r="D143" s="334"/>
      <c r="E143" s="334"/>
      <c r="F143" s="334"/>
    </row>
    <row r="144" spans="1:6" ht="16.5">
      <c r="A144" s="340" t="s">
        <v>556</v>
      </c>
      <c r="B144" s="340"/>
      <c r="C144" s="340"/>
      <c r="D144" s="340"/>
      <c r="E144" s="340"/>
      <c r="F144" s="340"/>
    </row>
    <row r="145" spans="1:6">
      <c r="A145" s="341" t="s">
        <v>458</v>
      </c>
      <c r="B145" s="341"/>
      <c r="C145" s="341"/>
      <c r="D145" s="341"/>
      <c r="E145" s="341"/>
      <c r="F145" s="341"/>
    </row>
    <row r="146" spans="1:6">
      <c r="A146" s="342" t="s">
        <v>459</v>
      </c>
      <c r="B146" s="342" t="s">
        <v>0</v>
      </c>
      <c r="C146" s="342" t="s">
        <v>460</v>
      </c>
      <c r="D146" s="342" t="s">
        <v>461</v>
      </c>
      <c r="E146" s="342" t="s">
        <v>462</v>
      </c>
      <c r="F146" s="342" t="s">
        <v>463</v>
      </c>
    </row>
    <row r="147" spans="1:6">
      <c r="A147" s="343" t="s">
        <v>464</v>
      </c>
      <c r="B147" s="347">
        <v>46235</v>
      </c>
      <c r="C147" s="343" t="s">
        <v>557</v>
      </c>
      <c r="D147" s="343" t="s">
        <v>558</v>
      </c>
      <c r="E147" s="343" t="s">
        <v>559</v>
      </c>
      <c r="F147" s="343" t="s">
        <v>560</v>
      </c>
    </row>
    <row r="148" spans="1:6">
      <c r="A148" s="343" t="s">
        <v>469</v>
      </c>
      <c r="B148" s="347">
        <v>46236</v>
      </c>
      <c r="C148" s="343" t="s">
        <v>485</v>
      </c>
      <c r="D148" s="343" t="s">
        <v>486</v>
      </c>
      <c r="E148" s="343" t="s">
        <v>487</v>
      </c>
      <c r="F148" s="343" t="s">
        <v>488</v>
      </c>
    </row>
    <row r="149" spans="1:6">
      <c r="A149" s="343" t="s">
        <v>506</v>
      </c>
      <c r="B149" s="347">
        <v>46236</v>
      </c>
      <c r="C149" s="343" t="s">
        <v>489</v>
      </c>
      <c r="D149" s="343" t="s">
        <v>490</v>
      </c>
      <c r="E149" s="343" t="s">
        <v>491</v>
      </c>
      <c r="F149" s="343" t="s">
        <v>492</v>
      </c>
    </row>
    <row r="150" spans="1:6">
      <c r="A150" s="334"/>
      <c r="B150" s="334"/>
      <c r="C150" s="334"/>
      <c r="D150" s="334"/>
      <c r="E150" s="334"/>
      <c r="F150" s="334"/>
    </row>
    <row r="151" spans="1:6">
      <c r="A151" s="344" t="s">
        <v>474</v>
      </c>
      <c r="B151" s="344"/>
      <c r="C151" s="344"/>
      <c r="D151" s="344"/>
      <c r="E151" s="344"/>
      <c r="F151" s="344"/>
    </row>
    <row r="152" spans="1:6">
      <c r="A152" s="342" t="s">
        <v>459</v>
      </c>
      <c r="B152" s="342" t="s">
        <v>0</v>
      </c>
      <c r="C152" s="342" t="s">
        <v>460</v>
      </c>
      <c r="D152" s="342" t="s">
        <v>461</v>
      </c>
      <c r="E152" s="342" t="s">
        <v>462</v>
      </c>
      <c r="F152" s="342" t="s">
        <v>463</v>
      </c>
    </row>
    <row r="153" spans="1:6" ht="28">
      <c r="A153" s="343" t="s">
        <v>464</v>
      </c>
      <c r="B153" s="345" t="s">
        <v>664</v>
      </c>
      <c r="C153" s="343" t="s">
        <v>493</v>
      </c>
      <c r="D153" s="343" t="s">
        <v>494</v>
      </c>
      <c r="E153" s="343" t="s">
        <v>495</v>
      </c>
      <c r="F153" s="343" t="s">
        <v>496</v>
      </c>
    </row>
    <row r="154" spans="1:6" ht="28">
      <c r="A154" s="343" t="s">
        <v>469</v>
      </c>
      <c r="B154" s="345" t="s">
        <v>664</v>
      </c>
      <c r="C154" s="343" t="s">
        <v>497</v>
      </c>
      <c r="D154" s="343" t="s">
        <v>498</v>
      </c>
      <c r="E154" s="343" t="s">
        <v>499</v>
      </c>
      <c r="F154" s="343" t="s">
        <v>500</v>
      </c>
    </row>
    <row r="155" spans="1:6" ht="28">
      <c r="A155" s="343" t="s">
        <v>506</v>
      </c>
      <c r="B155" s="345" t="s">
        <v>663</v>
      </c>
      <c r="C155" s="343" t="s">
        <v>561</v>
      </c>
      <c r="D155" s="343" t="s">
        <v>562</v>
      </c>
      <c r="E155" s="343" t="s">
        <v>563</v>
      </c>
      <c r="F155" s="343" t="s">
        <v>564</v>
      </c>
    </row>
    <row r="156" spans="1:6">
      <c r="A156" s="334"/>
      <c r="B156" s="334"/>
      <c r="C156" s="334"/>
      <c r="D156" s="334"/>
      <c r="E156" s="334"/>
      <c r="F156" s="334"/>
    </row>
    <row r="157" spans="1:6">
      <c r="A157" s="334"/>
      <c r="B157" s="334"/>
      <c r="C157" s="334"/>
      <c r="D157" s="334"/>
      <c r="E157" s="334"/>
      <c r="F157" s="334"/>
    </row>
    <row r="158" spans="1:6" ht="16.5">
      <c r="A158" s="340" t="s">
        <v>565</v>
      </c>
      <c r="B158" s="340"/>
      <c r="C158" s="340"/>
      <c r="D158" s="340"/>
      <c r="E158" s="340"/>
      <c r="F158" s="340"/>
    </row>
    <row r="159" spans="1:6">
      <c r="A159" s="341" t="s">
        <v>458</v>
      </c>
      <c r="B159" s="341"/>
      <c r="C159" s="341"/>
      <c r="D159" s="341"/>
      <c r="E159" s="341"/>
      <c r="F159" s="341"/>
    </row>
    <row r="160" spans="1:6">
      <c r="A160" s="342" t="s">
        <v>459</v>
      </c>
      <c r="B160" s="342" t="s">
        <v>0</v>
      </c>
      <c r="C160" s="342" t="s">
        <v>460</v>
      </c>
      <c r="D160" s="342" t="s">
        <v>461</v>
      </c>
      <c r="E160" s="342" t="s">
        <v>462</v>
      </c>
      <c r="F160" s="342" t="s">
        <v>463</v>
      </c>
    </row>
    <row r="161" spans="1:6">
      <c r="A161" s="343" t="s">
        <v>464</v>
      </c>
      <c r="B161" s="347">
        <v>46235</v>
      </c>
      <c r="C161" s="343" t="s">
        <v>566</v>
      </c>
      <c r="D161" s="343" t="s">
        <v>567</v>
      </c>
      <c r="E161" s="343" t="s">
        <v>568</v>
      </c>
      <c r="F161" s="343" t="s">
        <v>569</v>
      </c>
    </row>
    <row r="162" spans="1:6">
      <c r="A162" s="343" t="s">
        <v>469</v>
      </c>
      <c r="B162" s="347">
        <v>46236</v>
      </c>
      <c r="C162" s="343" t="s">
        <v>485</v>
      </c>
      <c r="D162" s="343" t="s">
        <v>486</v>
      </c>
      <c r="E162" s="343" t="s">
        <v>487</v>
      </c>
      <c r="F162" s="343" t="s">
        <v>488</v>
      </c>
    </row>
    <row r="163" spans="1:6">
      <c r="A163" s="343" t="s">
        <v>506</v>
      </c>
      <c r="B163" s="347">
        <v>46236</v>
      </c>
      <c r="C163" s="343" t="s">
        <v>489</v>
      </c>
      <c r="D163" s="343" t="s">
        <v>490</v>
      </c>
      <c r="E163" s="343" t="s">
        <v>491</v>
      </c>
      <c r="F163" s="343" t="s">
        <v>492</v>
      </c>
    </row>
    <row r="164" spans="1:6">
      <c r="A164" s="334"/>
      <c r="B164" s="334"/>
      <c r="C164" s="334"/>
      <c r="D164" s="334"/>
      <c r="E164" s="334"/>
      <c r="F164" s="334"/>
    </row>
    <row r="165" spans="1:6">
      <c r="A165" s="344" t="s">
        <v>474</v>
      </c>
      <c r="B165" s="344"/>
      <c r="C165" s="344"/>
      <c r="D165" s="344"/>
      <c r="E165" s="344"/>
      <c r="F165" s="344"/>
    </row>
    <row r="166" spans="1:6">
      <c r="A166" s="342" t="s">
        <v>459</v>
      </c>
      <c r="B166" s="342" t="s">
        <v>0</v>
      </c>
      <c r="C166" s="342" t="s">
        <v>460</v>
      </c>
      <c r="D166" s="342" t="s">
        <v>461</v>
      </c>
      <c r="E166" s="342" t="s">
        <v>462</v>
      </c>
      <c r="F166" s="342" t="s">
        <v>463</v>
      </c>
    </row>
    <row r="167" spans="1:6" ht="28">
      <c r="A167" s="343" t="s">
        <v>464</v>
      </c>
      <c r="B167" s="345" t="s">
        <v>664</v>
      </c>
      <c r="C167" s="343" t="s">
        <v>493</v>
      </c>
      <c r="D167" s="343" t="s">
        <v>494</v>
      </c>
      <c r="E167" s="343" t="s">
        <v>495</v>
      </c>
      <c r="F167" s="343" t="s">
        <v>496</v>
      </c>
    </row>
    <row r="168" spans="1:6" ht="28">
      <c r="A168" s="343" t="s">
        <v>469</v>
      </c>
      <c r="B168" s="345" t="s">
        <v>664</v>
      </c>
      <c r="C168" s="343" t="s">
        <v>497</v>
      </c>
      <c r="D168" s="343" t="s">
        <v>498</v>
      </c>
      <c r="E168" s="343" t="s">
        <v>499</v>
      </c>
      <c r="F168" s="343" t="s">
        <v>500</v>
      </c>
    </row>
    <row r="169" spans="1:6" ht="28">
      <c r="A169" s="343" t="s">
        <v>506</v>
      </c>
      <c r="B169" s="345" t="s">
        <v>663</v>
      </c>
      <c r="C169" s="343" t="s">
        <v>570</v>
      </c>
      <c r="D169" s="343" t="s">
        <v>571</v>
      </c>
      <c r="E169" s="343" t="s">
        <v>572</v>
      </c>
      <c r="F169" s="343" t="s">
        <v>573</v>
      </c>
    </row>
    <row r="170" spans="1:6">
      <c r="A170" s="334"/>
      <c r="B170" s="334"/>
      <c r="C170" s="334"/>
      <c r="D170" s="334"/>
      <c r="E170" s="334"/>
      <c r="F170" s="334"/>
    </row>
    <row r="171" spans="1:6">
      <c r="A171" s="334"/>
      <c r="B171" s="334"/>
      <c r="C171" s="334"/>
      <c r="D171" s="334"/>
      <c r="E171" s="334"/>
      <c r="F171" s="334"/>
    </row>
    <row r="172" spans="1:6" ht="16.5">
      <c r="A172" s="340" t="s">
        <v>574</v>
      </c>
      <c r="B172" s="340"/>
      <c r="C172" s="340"/>
      <c r="D172" s="340"/>
      <c r="E172" s="340"/>
      <c r="F172" s="340"/>
    </row>
    <row r="173" spans="1:6">
      <c r="A173" s="341" t="s">
        <v>458</v>
      </c>
      <c r="B173" s="341"/>
      <c r="C173" s="341"/>
      <c r="D173" s="341"/>
      <c r="E173" s="341"/>
      <c r="F173" s="341"/>
    </row>
    <row r="174" spans="1:6">
      <c r="A174" s="342" t="s">
        <v>459</v>
      </c>
      <c r="B174" s="342" t="s">
        <v>0</v>
      </c>
      <c r="C174" s="342" t="s">
        <v>460</v>
      </c>
      <c r="D174" s="342" t="s">
        <v>461</v>
      </c>
      <c r="E174" s="342" t="s">
        <v>462</v>
      </c>
      <c r="F174" s="342" t="s">
        <v>463</v>
      </c>
    </row>
    <row r="175" spans="1:6">
      <c r="A175" s="343" t="s">
        <v>464</v>
      </c>
      <c r="B175" s="347">
        <v>46235</v>
      </c>
      <c r="C175" s="343" t="s">
        <v>575</v>
      </c>
      <c r="D175" s="343" t="s">
        <v>576</v>
      </c>
      <c r="E175" s="343" t="s">
        <v>577</v>
      </c>
      <c r="F175" s="343" t="s">
        <v>578</v>
      </c>
    </row>
    <row r="176" spans="1:6">
      <c r="A176" s="343" t="s">
        <v>469</v>
      </c>
      <c r="B176" s="347">
        <v>46236</v>
      </c>
      <c r="C176" s="343" t="s">
        <v>485</v>
      </c>
      <c r="D176" s="343" t="s">
        <v>486</v>
      </c>
      <c r="E176" s="343" t="s">
        <v>487</v>
      </c>
      <c r="F176" s="343" t="s">
        <v>488</v>
      </c>
    </row>
    <row r="177" spans="1:6">
      <c r="A177" s="343" t="s">
        <v>506</v>
      </c>
      <c r="B177" s="347">
        <v>46236</v>
      </c>
      <c r="C177" s="343" t="s">
        <v>489</v>
      </c>
      <c r="D177" s="343" t="s">
        <v>490</v>
      </c>
      <c r="E177" s="343" t="s">
        <v>491</v>
      </c>
      <c r="F177" s="343" t="s">
        <v>492</v>
      </c>
    </row>
    <row r="178" spans="1:6">
      <c r="A178" s="334"/>
      <c r="B178" s="334"/>
      <c r="C178" s="334"/>
      <c r="D178" s="334"/>
      <c r="E178" s="334"/>
      <c r="F178" s="334"/>
    </row>
    <row r="179" spans="1:6">
      <c r="A179" s="344" t="s">
        <v>474</v>
      </c>
      <c r="B179" s="344"/>
      <c r="C179" s="344"/>
      <c r="D179" s="344"/>
      <c r="E179" s="344"/>
      <c r="F179" s="344"/>
    </row>
    <row r="180" spans="1:6">
      <c r="A180" s="342" t="s">
        <v>459</v>
      </c>
      <c r="B180" s="342" t="s">
        <v>0</v>
      </c>
      <c r="C180" s="342" t="s">
        <v>460</v>
      </c>
      <c r="D180" s="342" t="s">
        <v>461</v>
      </c>
      <c r="E180" s="342" t="s">
        <v>462</v>
      </c>
      <c r="F180" s="342" t="s">
        <v>463</v>
      </c>
    </row>
    <row r="181" spans="1:6" ht="28">
      <c r="A181" s="343" t="s">
        <v>464</v>
      </c>
      <c r="B181" s="345" t="s">
        <v>664</v>
      </c>
      <c r="C181" s="343" t="s">
        <v>493</v>
      </c>
      <c r="D181" s="343" t="s">
        <v>494</v>
      </c>
      <c r="E181" s="343" t="s">
        <v>495</v>
      </c>
      <c r="F181" s="343" t="s">
        <v>496</v>
      </c>
    </row>
    <row r="182" spans="1:6" ht="28">
      <c r="A182" s="343" t="s">
        <v>469</v>
      </c>
      <c r="B182" s="345" t="s">
        <v>664</v>
      </c>
      <c r="C182" s="343" t="s">
        <v>497</v>
      </c>
      <c r="D182" s="343" t="s">
        <v>498</v>
      </c>
      <c r="E182" s="343" t="s">
        <v>499</v>
      </c>
      <c r="F182" s="343" t="s">
        <v>500</v>
      </c>
    </row>
    <row r="183" spans="1:6" ht="28">
      <c r="A183" s="343" t="s">
        <v>506</v>
      </c>
      <c r="B183" s="345" t="s">
        <v>663</v>
      </c>
      <c r="C183" s="343" t="s">
        <v>579</v>
      </c>
      <c r="D183" s="343" t="s">
        <v>580</v>
      </c>
      <c r="E183" s="343" t="s">
        <v>581</v>
      </c>
      <c r="F183" s="343" t="s">
        <v>582</v>
      </c>
    </row>
    <row r="184" spans="1:6">
      <c r="A184" s="334"/>
      <c r="B184" s="334"/>
      <c r="C184" s="334"/>
      <c r="D184" s="334"/>
      <c r="E184" s="334"/>
      <c r="F184" s="334"/>
    </row>
    <row r="185" spans="1:6">
      <c r="A185" s="334"/>
      <c r="B185" s="334"/>
      <c r="C185" s="334"/>
      <c r="D185" s="334"/>
      <c r="E185" s="334"/>
      <c r="F185" s="334"/>
    </row>
    <row r="186" spans="1:6">
      <c r="A186" s="334"/>
      <c r="B186" s="334"/>
      <c r="C186" s="334"/>
      <c r="D186" s="334"/>
      <c r="E186" s="334"/>
      <c r="F186" s="334"/>
    </row>
  </sheetData>
  <mergeCells count="39">
    <mergeCell ref="A172:F172"/>
    <mergeCell ref="A173:F173"/>
    <mergeCell ref="A179:F179"/>
    <mergeCell ref="A144:F144"/>
    <mergeCell ref="A145:F145"/>
    <mergeCell ref="A151:F151"/>
    <mergeCell ref="A158:F158"/>
    <mergeCell ref="A159:F159"/>
    <mergeCell ref="A165:F165"/>
    <mergeCell ref="A116:F116"/>
    <mergeCell ref="A117:F117"/>
    <mergeCell ref="A123:F123"/>
    <mergeCell ref="A130:F130"/>
    <mergeCell ref="A131:F131"/>
    <mergeCell ref="A137:F137"/>
    <mergeCell ref="A88:F88"/>
    <mergeCell ref="A89:F89"/>
    <mergeCell ref="A95:F95"/>
    <mergeCell ref="A102:F102"/>
    <mergeCell ref="A103:F103"/>
    <mergeCell ref="A109:F109"/>
    <mergeCell ref="A60:F60"/>
    <mergeCell ref="A61:F61"/>
    <mergeCell ref="A67:F67"/>
    <mergeCell ref="A74:F74"/>
    <mergeCell ref="A75:F75"/>
    <mergeCell ref="A81:F81"/>
    <mergeCell ref="A36:F36"/>
    <mergeCell ref="A37:F37"/>
    <mergeCell ref="A42:F42"/>
    <mergeCell ref="A48:F48"/>
    <mergeCell ref="A49:F49"/>
    <mergeCell ref="A54:F54"/>
    <mergeCell ref="A8:F9"/>
    <mergeCell ref="A10:F10"/>
    <mergeCell ref="A12:F13"/>
    <mergeCell ref="A15:F15"/>
    <mergeCell ref="A19:F19"/>
    <mergeCell ref="A33:F34"/>
  </mergeCell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6CF1D0-763F-4C90-8BAC-697B0B47B286}">
  <sheetPr>
    <tabColor theme="4" tint="-0.249977111117893"/>
  </sheetPr>
  <dimension ref="B1:U207"/>
  <sheetViews>
    <sheetView showGridLines="0" zoomScale="70" zoomScaleNormal="70" zoomScaleSheetLayoutView="90" workbookViewId="0">
      <selection activeCell="J3" sqref="J3:L3"/>
    </sheetView>
  </sheetViews>
  <sheetFormatPr baseColWidth="10" defaultColWidth="7.08203125" defaultRowHeight="18" customHeight="1"/>
  <cols>
    <col min="1" max="1" width="1.58203125" style="1" customWidth="1"/>
    <col min="2" max="2" width="18" style="1" customWidth="1"/>
    <col min="3" max="3" width="49.08203125" style="1" customWidth="1"/>
    <col min="4" max="4" width="13.08203125" style="1" customWidth="1"/>
    <col min="5" max="6" width="9" style="1" customWidth="1"/>
    <col min="7" max="7" width="13.08203125" style="1" bestFit="1" customWidth="1"/>
    <col min="8" max="8" width="12" style="1" customWidth="1"/>
    <col min="9" max="9" width="15.5" style="1" customWidth="1"/>
    <col min="10" max="10" width="13" style="1" customWidth="1"/>
    <col min="11" max="11" width="17.33203125" style="1" bestFit="1" customWidth="1"/>
    <col min="12" max="12" width="15.08203125" style="1" customWidth="1"/>
    <col min="13" max="13" width="2.58203125" style="1" customWidth="1"/>
    <col min="14" max="14" width="10.08203125" style="1" customWidth="1"/>
    <col min="15" max="15" width="11.75" style="1" customWidth="1"/>
    <col min="16" max="16" width="11.58203125" style="1" customWidth="1"/>
    <col min="17" max="17" width="10.58203125" style="1" bestFit="1" customWidth="1"/>
    <col min="18" max="18" width="12.33203125" style="1" customWidth="1"/>
    <col min="19" max="19" width="11" style="1" customWidth="1"/>
    <col min="20" max="20" width="10.58203125" style="1" bestFit="1" customWidth="1"/>
    <col min="21" max="21" width="12.58203125" style="1" customWidth="1"/>
    <col min="22" max="16384" width="7.08203125" style="1"/>
  </cols>
  <sheetData>
    <row r="1" spans="2:20" ht="15.5">
      <c r="D1" s="7"/>
      <c r="E1" s="7"/>
    </row>
    <row r="2" spans="2:20" ht="18.5" thickBot="1">
      <c r="D2" s="157"/>
      <c r="E2" s="157"/>
      <c r="I2" s="13" t="s">
        <v>0</v>
      </c>
      <c r="J2" s="158" t="s">
        <v>274</v>
      </c>
      <c r="K2" s="158"/>
      <c r="L2" s="158"/>
    </row>
    <row r="3" spans="2:20" ht="26.5" thickBot="1">
      <c r="B3" s="15"/>
      <c r="D3" s="159"/>
      <c r="E3" s="159"/>
      <c r="G3"/>
      <c r="I3" s="14" t="s">
        <v>1</v>
      </c>
      <c r="J3" s="198" t="s">
        <v>687</v>
      </c>
      <c r="K3" s="198"/>
      <c r="L3" s="198"/>
    </row>
    <row r="4" spans="2:20" ht="26.5" thickBot="1">
      <c r="B4" s="15"/>
      <c r="D4" s="161"/>
      <c r="E4" s="161"/>
      <c r="I4" s="14" t="s">
        <v>2</v>
      </c>
      <c r="J4" s="160" t="s">
        <v>3</v>
      </c>
      <c r="K4" s="160"/>
      <c r="L4" s="160"/>
    </row>
    <row r="5" spans="2:20" ht="26.5" thickBot="1">
      <c r="B5" s="15"/>
      <c r="D5" s="162"/>
      <c r="E5" s="162"/>
      <c r="I5" s="14" t="s">
        <v>4</v>
      </c>
      <c r="J5" s="163" t="s">
        <v>5</v>
      </c>
      <c r="K5" s="163"/>
      <c r="L5" s="163"/>
    </row>
    <row r="6" spans="2:20" ht="29" thickBot="1">
      <c r="B6" s="16"/>
      <c r="D6" s="162"/>
      <c r="E6" s="162"/>
      <c r="I6" s="14" t="s">
        <v>6</v>
      </c>
      <c r="J6" s="160" t="s">
        <v>3</v>
      </c>
      <c r="K6" s="160"/>
      <c r="L6" s="160"/>
    </row>
    <row r="7" spans="2:20" ht="33.5">
      <c r="B7" s="17"/>
      <c r="C7" s="17"/>
      <c r="D7" s="41"/>
      <c r="E7" s="7"/>
    </row>
    <row r="8" spans="2:20" ht="15.5">
      <c r="Q8" s="32"/>
    </row>
    <row r="9" spans="2:20" s="3" customFormat="1" ht="37">
      <c r="B9" s="26" t="s">
        <v>7</v>
      </c>
      <c r="C9" s="27" t="s">
        <v>8</v>
      </c>
      <c r="D9" s="8" t="s">
        <v>9</v>
      </c>
      <c r="E9" s="8" t="s">
        <v>10</v>
      </c>
      <c r="F9" s="8" t="s">
        <v>11</v>
      </c>
      <c r="G9" s="8" t="s">
        <v>12</v>
      </c>
      <c r="H9" s="8" t="s">
        <v>13</v>
      </c>
      <c r="I9" s="8" t="s">
        <v>14</v>
      </c>
      <c r="J9" s="8" t="s">
        <v>15</v>
      </c>
      <c r="K9" s="8" t="s">
        <v>16</v>
      </c>
      <c r="L9" s="8" t="s">
        <v>17</v>
      </c>
    </row>
    <row r="10" spans="2:20" ht="15.5">
      <c r="B10" s="4"/>
      <c r="C10" s="105" t="s">
        <v>18</v>
      </c>
      <c r="D10" s="2"/>
      <c r="E10" s="2"/>
      <c r="F10" s="2"/>
      <c r="G10" s="2"/>
      <c r="H10" s="2"/>
      <c r="I10" s="2"/>
      <c r="J10" s="2"/>
      <c r="K10" s="2"/>
      <c r="L10" s="2"/>
    </row>
    <row r="11" spans="2:20" ht="45.75" customHeight="1">
      <c r="B11" s="12" t="s">
        <v>19</v>
      </c>
      <c r="C11" s="24" t="s">
        <v>20</v>
      </c>
      <c r="D11" s="25">
        <v>1775</v>
      </c>
      <c r="E11" s="29">
        <v>25</v>
      </c>
      <c r="F11" s="33">
        <v>0</v>
      </c>
      <c r="G11" s="34">
        <f>Masterclass235345624342346723[[#This Row],[DIAS]]*Masterclass235345624342346723[[#This Row],[PAX / Q]]*Masterclass235345624342346723[[#This Row],[COSTO]]</f>
        <v>0</v>
      </c>
      <c r="H11" s="34">
        <f>SUM(H10:H10)</f>
        <v>0</v>
      </c>
      <c r="I11" s="34">
        <f>Masterclass235345624342346723[[#This Row],[TTL COSTO]]</f>
        <v>0</v>
      </c>
      <c r="J11" s="34">
        <f>Masterclass235345624342346723[[#This Row],[SUBTOTAL]]*10%</f>
        <v>0</v>
      </c>
      <c r="K11" s="34">
        <f>Masterclass235345624342346723[[#This Row],[10% Fee]]*16%</f>
        <v>0</v>
      </c>
      <c r="L11" s="34">
        <f>Masterclass235345624342346723[[#This Row],[SUBTOTAL]]+Masterclass235345624342346723[[#This Row],[10% Fee]]+Masterclass235345624342346723[[#This Row],[IVA]]</f>
        <v>0</v>
      </c>
      <c r="N11" s="110"/>
      <c r="O11" s="110"/>
      <c r="P11" s="110"/>
      <c r="Q11" s="38"/>
      <c r="R11" s="38"/>
      <c r="S11" s="37"/>
      <c r="T11" s="37"/>
    </row>
    <row r="12" spans="2:20" ht="45.75" customHeight="1">
      <c r="B12" s="28"/>
      <c r="C12" s="24" t="s">
        <v>21</v>
      </c>
      <c r="D12" s="25">
        <v>1710</v>
      </c>
      <c r="E12" s="29">
        <v>1</v>
      </c>
      <c r="F12" s="33">
        <v>0</v>
      </c>
      <c r="G12" s="52">
        <f>Masterclass235345624342346723[[#This Row],[DIAS]]*Masterclass235345624342346723[[#This Row],[PAX / Q]]*Masterclass235345624342346723[[#This Row],[COSTO]]</f>
        <v>0</v>
      </c>
      <c r="H12" s="52">
        <f>SUM(H11:H11)</f>
        <v>0</v>
      </c>
      <c r="I12" s="52">
        <f>Masterclass235345624342346723[[#This Row],[TTL COSTO]]</f>
        <v>0</v>
      </c>
      <c r="J12" s="52">
        <f>Masterclass235345624342346723[[#This Row],[SUBTOTAL]]*10%</f>
        <v>0</v>
      </c>
      <c r="K12" s="52">
        <f>Masterclass235345624342346723[[#This Row],[10% Fee]]*16%</f>
        <v>0</v>
      </c>
      <c r="L12" s="52">
        <f>Masterclass235345624342346723[[#This Row],[SUBTOTAL]]+Masterclass235345624342346723[[#This Row],[10% Fee]]+Masterclass235345624342346723[[#This Row],[IVA]]</f>
        <v>0</v>
      </c>
      <c r="N12" s="110"/>
      <c r="O12" s="110"/>
      <c r="P12" s="110"/>
      <c r="Q12" s="38"/>
      <c r="R12" s="38"/>
      <c r="S12" s="37"/>
      <c r="T12" s="37"/>
    </row>
    <row r="13" spans="2:20" ht="46.5" customHeight="1">
      <c r="B13" s="28"/>
      <c r="C13" s="24" t="s">
        <v>22</v>
      </c>
      <c r="D13" s="25">
        <v>870</v>
      </c>
      <c r="E13" s="29">
        <v>25</v>
      </c>
      <c r="F13" s="33">
        <v>6</v>
      </c>
      <c r="G13" s="34">
        <f>Masterclass235345624342346723[[#This Row],[DIAS]]*Masterclass235345624342346723[[#This Row],[PAX / Q]]*Masterclass235345624342346723[[#This Row],[COSTO]]</f>
        <v>130500</v>
      </c>
      <c r="H13" s="34">
        <f>SUM(H10:H11)</f>
        <v>0</v>
      </c>
      <c r="I13" s="34">
        <f>Masterclass235345624342346723[[#This Row],[TTL COSTO]]</f>
        <v>130500</v>
      </c>
      <c r="J13" s="34">
        <f>Masterclass235345624342346723[[#This Row],[SUBTOTAL]]*10%</f>
        <v>13050</v>
      </c>
      <c r="K13" s="34">
        <f>Masterclass235345624342346723[[#This Row],[10% Fee]]*16%</f>
        <v>2088</v>
      </c>
      <c r="L13" s="34">
        <f>Masterclass235345624342346723[[#This Row],[SUBTOTAL]]+Masterclass235345624342346723[[#This Row],[10% Fee]]+Masterclass235345624342346723[[#This Row],[IVA]]</f>
        <v>145638</v>
      </c>
      <c r="O13" s="38"/>
      <c r="P13" s="38"/>
      <c r="Q13" s="38"/>
      <c r="R13" s="38"/>
    </row>
    <row r="14" spans="2:20" ht="46.5" customHeight="1">
      <c r="B14" s="28"/>
      <c r="C14" s="24" t="s">
        <v>23</v>
      </c>
      <c r="D14" s="25">
        <v>870</v>
      </c>
      <c r="E14" s="29">
        <v>1</v>
      </c>
      <c r="F14" s="33">
        <v>6</v>
      </c>
      <c r="G14" s="52">
        <f>Masterclass235345624342346723[[#This Row],[DIAS]]*Masterclass235345624342346723[[#This Row],[PAX / Q]]*Masterclass235345624342346723[[#This Row],[COSTO]]</f>
        <v>5220</v>
      </c>
      <c r="H14" s="52">
        <f>SUM(H11:H12)</f>
        <v>0</v>
      </c>
      <c r="I14" s="52">
        <f>Masterclass235345624342346723[[#This Row],[TTL COSTO]]</f>
        <v>5220</v>
      </c>
      <c r="J14" s="52">
        <f>Masterclass235345624342346723[[#This Row],[SUBTOTAL]]*10%</f>
        <v>522</v>
      </c>
      <c r="K14" s="52">
        <f>Masterclass235345624342346723[[#This Row],[10% Fee]]*16%</f>
        <v>83.52</v>
      </c>
      <c r="L14" s="52">
        <f>Masterclass235345624342346723[[#This Row],[SUBTOTAL]]+Masterclass235345624342346723[[#This Row],[10% Fee]]+Masterclass235345624342346723[[#This Row],[IVA]]</f>
        <v>5825.52</v>
      </c>
      <c r="O14" s="38"/>
      <c r="P14" s="38"/>
      <c r="Q14" s="38"/>
      <c r="R14" s="38"/>
    </row>
    <row r="15" spans="2:20" ht="64.5" customHeight="1">
      <c r="B15" s="28"/>
      <c r="C15" s="24" t="s">
        <v>24</v>
      </c>
      <c r="D15" s="25">
        <v>345</v>
      </c>
      <c r="E15" s="29">
        <v>25</v>
      </c>
      <c r="F15" s="33">
        <v>0</v>
      </c>
      <c r="G15" s="34">
        <f>Masterclass235345624342346723[[#This Row],[DIAS]]*Masterclass235345624342346723[[#This Row],[PAX / Q]]*Masterclass235345624342346723[[#This Row],[COSTO]]</f>
        <v>0</v>
      </c>
      <c r="H15" s="34">
        <f>SUM(H11:H13)</f>
        <v>0</v>
      </c>
      <c r="I15" s="34">
        <f>Masterclass235345624342346723[[#This Row],[TTL COSTO]]</f>
        <v>0</v>
      </c>
      <c r="J15" s="34">
        <f>Masterclass235345624342346723[[#This Row],[SUBTOTAL]]*10%</f>
        <v>0</v>
      </c>
      <c r="K15" s="34">
        <f>Masterclass235345624342346723[[#This Row],[10% Fee]]*16%</f>
        <v>0</v>
      </c>
      <c r="L15" s="34">
        <f>Masterclass235345624342346723[[#This Row],[SUBTOTAL]]+Masterclass235345624342346723[[#This Row],[10% Fee]]+Masterclass235345624342346723[[#This Row],[IVA]]</f>
        <v>0</v>
      </c>
      <c r="O15" s="38"/>
      <c r="P15" s="38"/>
      <c r="Q15" s="38"/>
      <c r="R15" s="38"/>
    </row>
    <row r="16" spans="2:20" ht="57" customHeight="1">
      <c r="B16" s="28"/>
      <c r="C16" s="24" t="s">
        <v>25</v>
      </c>
      <c r="D16" s="25">
        <v>535</v>
      </c>
      <c r="E16" s="29">
        <v>1</v>
      </c>
      <c r="F16" s="33">
        <v>0</v>
      </c>
      <c r="G16" s="34">
        <f>Masterclass235345624342346723[[#This Row],[DIAS]]*Masterclass235345624342346723[[#This Row],[PAX / Q]]*Masterclass235345624342346723[[#This Row],[COSTO]]</f>
        <v>0</v>
      </c>
      <c r="H16" s="34">
        <f>SUM(H13:H15)</f>
        <v>0</v>
      </c>
      <c r="I16" s="34">
        <f>Masterclass235345624342346723[[#This Row],[TTL COSTO]]</f>
        <v>0</v>
      </c>
      <c r="J16" s="34">
        <f>Masterclass235345624342346723[[#This Row],[SUBTOTAL]]*10%</f>
        <v>0</v>
      </c>
      <c r="K16" s="34">
        <f>Masterclass235345624342346723[[#This Row],[10% Fee]]*16%</f>
        <v>0</v>
      </c>
      <c r="L16" s="34">
        <f>Masterclass235345624342346723[[#This Row],[SUBTOTAL]]+Masterclass235345624342346723[[#This Row],[10% Fee]]+Masterclass235345624342346723[[#This Row],[IVA]]</f>
        <v>0</v>
      </c>
      <c r="O16" s="38"/>
      <c r="P16" s="38"/>
      <c r="Q16" s="38"/>
      <c r="R16" s="38"/>
    </row>
    <row r="17" spans="2:18" ht="37.4" customHeight="1">
      <c r="B17" s="12" t="s">
        <v>19</v>
      </c>
      <c r="C17" s="24" t="s">
        <v>26</v>
      </c>
      <c r="D17" s="25">
        <v>12</v>
      </c>
      <c r="E17" s="29">
        <v>189</v>
      </c>
      <c r="F17" s="33">
        <v>1</v>
      </c>
      <c r="G17" s="34">
        <f>Masterclass235345624342346723[[#This Row],[DIAS]]*Masterclass235345624342346723[[#This Row],[PAX / Q]]*Masterclass235345624342346723[[#This Row],[COSTO]]</f>
        <v>2268</v>
      </c>
      <c r="H17" s="34">
        <f t="shared" ref="H17:H19" si="0">SUM(H15:H16)</f>
        <v>0</v>
      </c>
      <c r="I17" s="34">
        <f>Masterclass235345624342346723[[#This Row],[TTL COSTO]]</f>
        <v>2268</v>
      </c>
      <c r="J17" s="34">
        <f>Masterclass235345624342346723[[#This Row],[SUBTOTAL]]*10%</f>
        <v>226.8</v>
      </c>
      <c r="K17" s="34">
        <f>Masterclass235345624342346723[[#This Row],[10% Fee]]*16%</f>
        <v>36.288000000000004</v>
      </c>
      <c r="L17" s="34">
        <f>Masterclass235345624342346723[[#This Row],[SUBTOTAL]]+Masterclass235345624342346723[[#This Row],[10% Fee]]+Masterclass235345624342346723[[#This Row],[IVA]]</f>
        <v>2531.0880000000002</v>
      </c>
      <c r="O17" s="38"/>
      <c r="P17" s="38"/>
      <c r="Q17" s="38"/>
      <c r="R17" s="38"/>
    </row>
    <row r="18" spans="2:18" ht="37.4" customHeight="1">
      <c r="B18" s="12" t="s">
        <v>19</v>
      </c>
      <c r="C18" s="24" t="s">
        <v>27</v>
      </c>
      <c r="D18" s="25">
        <v>18</v>
      </c>
      <c r="E18" s="29">
        <v>102</v>
      </c>
      <c r="F18" s="33">
        <v>1</v>
      </c>
      <c r="G18" s="34">
        <f>Masterclass235345624342346723[[#This Row],[DIAS]]*Masterclass235345624342346723[[#This Row],[PAX / Q]]*Masterclass235345624342346723[[#This Row],[COSTO]]</f>
        <v>1836</v>
      </c>
      <c r="H18" s="34">
        <f t="shared" si="0"/>
        <v>0</v>
      </c>
      <c r="I18" s="34">
        <f>Masterclass235345624342346723[[#This Row],[TTL COSTO]]</f>
        <v>1836</v>
      </c>
      <c r="J18" s="34">
        <f>Masterclass235345624342346723[[#This Row],[SUBTOTAL]]*10%</f>
        <v>183.60000000000002</v>
      </c>
      <c r="K18" s="34">
        <f>Masterclass235345624342346723[[#This Row],[10% Fee]]*16%</f>
        <v>29.376000000000005</v>
      </c>
      <c r="L18" s="34">
        <f>Masterclass235345624342346723[[#This Row],[SUBTOTAL]]+Masterclass235345624342346723[[#This Row],[10% Fee]]+Masterclass235345624342346723[[#This Row],[IVA]]</f>
        <v>2048.9760000000001</v>
      </c>
      <c r="O18" s="38"/>
      <c r="P18" s="38"/>
      <c r="Q18" s="38"/>
      <c r="R18" s="38"/>
    </row>
    <row r="19" spans="2:18" ht="37.4" customHeight="1">
      <c r="B19" s="12" t="s">
        <v>19</v>
      </c>
      <c r="C19" s="24" t="s">
        <v>28</v>
      </c>
      <c r="D19" s="25">
        <v>13</v>
      </c>
      <c r="E19" s="29">
        <v>27</v>
      </c>
      <c r="F19" s="33">
        <v>1</v>
      </c>
      <c r="G19" s="34">
        <f>Masterclass235345624342346723[[#This Row],[DIAS]]*Masterclass235345624342346723[[#This Row],[PAX / Q]]*Masterclass235345624342346723[[#This Row],[COSTO]]</f>
        <v>351</v>
      </c>
      <c r="H19" s="34">
        <f t="shared" si="0"/>
        <v>0</v>
      </c>
      <c r="I19" s="34">
        <f>Masterclass235345624342346723[[#This Row],[TTL COSTO]]</f>
        <v>351</v>
      </c>
      <c r="J19" s="34">
        <f>Masterclass235345624342346723[[#This Row],[SUBTOTAL]]*10%</f>
        <v>35.1</v>
      </c>
      <c r="K19" s="34">
        <f>Masterclass235345624342346723[[#This Row],[10% Fee]]*16%</f>
        <v>5.6160000000000005</v>
      </c>
      <c r="L19" s="34">
        <f>Masterclass235345624342346723[[#This Row],[SUBTOTAL]]+Masterclass235345624342346723[[#This Row],[10% Fee]]+Masterclass235345624342346723[[#This Row],[IVA]]</f>
        <v>391.71600000000001</v>
      </c>
      <c r="O19" s="38"/>
      <c r="P19" s="38"/>
      <c r="Q19" s="38"/>
      <c r="R19" s="38"/>
    </row>
    <row r="20" spans="2:18" ht="15.65" customHeight="1">
      <c r="B20" s="28"/>
      <c r="C20" s="43" t="s">
        <v>29</v>
      </c>
      <c r="D20" s="25"/>
      <c r="E20" s="29"/>
      <c r="F20" s="33"/>
      <c r="G20" s="34"/>
      <c r="H20" s="34"/>
      <c r="I20" s="34"/>
      <c r="J20" s="34"/>
      <c r="K20" s="34"/>
      <c r="L20" s="34"/>
      <c r="O20" s="38"/>
      <c r="P20" s="38"/>
      <c r="Q20" s="38"/>
      <c r="R20" s="38"/>
    </row>
    <row r="21" spans="2:18" ht="15.5">
      <c r="B21" s="28"/>
      <c r="C21" s="60" t="s">
        <v>30</v>
      </c>
      <c r="D21" s="25">
        <v>0</v>
      </c>
      <c r="E21" s="29">
        <v>2</v>
      </c>
      <c r="F21" s="33">
        <v>1</v>
      </c>
      <c r="G21" s="34">
        <f>Masterclass235345624342346723[[#This Row],[DIAS]]*Masterclass235345624342346723[[#This Row],[PAX / Q]]*Masterclass235345624342346723[[#This Row],[COSTO]]</f>
        <v>0</v>
      </c>
      <c r="H21" s="34">
        <f>SUM(H10:H20)</f>
        <v>0</v>
      </c>
      <c r="I21" s="34">
        <f>Masterclass235345624342346723[[#This Row],[TTL COSTO]]</f>
        <v>0</v>
      </c>
      <c r="J21" s="34">
        <f>Masterclass235345624342346723[[#This Row],[SUBTOTAL]]*10%</f>
        <v>0</v>
      </c>
      <c r="K21" s="34">
        <f>Masterclass235345624342346723[[#This Row],[10% Fee]]*16%</f>
        <v>0</v>
      </c>
      <c r="L21" s="34">
        <f>Masterclass235345624342346723[[#This Row],[SUBTOTAL]]+Masterclass235345624342346723[[#This Row],[10% Fee]]+Masterclass235345624342346723[[#This Row],[IVA]]</f>
        <v>0</v>
      </c>
      <c r="O21" s="38"/>
      <c r="P21" s="38"/>
      <c r="Q21" s="38"/>
      <c r="R21" s="38"/>
    </row>
    <row r="22" spans="2:18" ht="22.4" customHeight="1">
      <c r="B22" s="4"/>
      <c r="C22" s="105" t="s">
        <v>31</v>
      </c>
      <c r="D22" s="2"/>
      <c r="E22" s="2"/>
      <c r="F22" s="2"/>
      <c r="G22" s="2"/>
      <c r="H22" s="2"/>
      <c r="I22" s="2"/>
      <c r="J22" s="2"/>
      <c r="K22" s="2"/>
      <c r="L22" s="2"/>
      <c r="O22" s="38"/>
      <c r="P22" s="38"/>
      <c r="Q22" s="38"/>
      <c r="R22" s="38"/>
    </row>
    <row r="23" spans="2:18" ht="31">
      <c r="B23" s="12">
        <v>46237</v>
      </c>
      <c r="C23" s="51" t="s">
        <v>32</v>
      </c>
      <c r="D23" s="25">
        <v>5190</v>
      </c>
      <c r="E23" s="106">
        <v>1</v>
      </c>
      <c r="F23" s="33">
        <v>1</v>
      </c>
      <c r="G23" s="52">
        <f>Masterclass235345624342346723[[#This Row],[DIAS]]*Masterclass235345624342346723[[#This Row],[PAX / Q]]*Masterclass235345624342346723[[#This Row],[COSTO]]</f>
        <v>5190</v>
      </c>
      <c r="H23" s="52">
        <f>SUM(H10:H22)</f>
        <v>0</v>
      </c>
      <c r="I23" s="52">
        <f>Masterclass235345624342346723[[#This Row],[TTL COSTO]]</f>
        <v>5190</v>
      </c>
      <c r="J23" s="52">
        <f>Masterclass235345624342346723[[#This Row],[SUBTOTAL]]*10%</f>
        <v>519</v>
      </c>
      <c r="K23" s="52">
        <f>Masterclass235345624342346723[[#This Row],[10% Fee]]*16%</f>
        <v>83.04</v>
      </c>
      <c r="L23" s="52">
        <f>Masterclass235345624342346723[[#This Row],[SUBTOTAL]]+Masterclass235345624342346723[[#This Row],[10% Fee]]+Masterclass235345624342346723[[#This Row],[IVA]]</f>
        <v>5792.04</v>
      </c>
      <c r="O23" s="38"/>
      <c r="P23" s="38"/>
      <c r="Q23" s="38"/>
      <c r="R23" s="38"/>
    </row>
    <row r="24" spans="2:18" ht="15.5">
      <c r="B24" s="12">
        <v>46237</v>
      </c>
      <c r="C24" s="51" t="s">
        <v>33</v>
      </c>
      <c r="D24" s="25">
        <v>73</v>
      </c>
      <c r="E24" s="106">
        <v>35</v>
      </c>
      <c r="F24" s="33">
        <v>1</v>
      </c>
      <c r="G24" s="52">
        <f>Masterclass235345624342346723[[#This Row],[DIAS]]*Masterclass235345624342346723[[#This Row],[PAX / Q]]*Masterclass235345624342346723[[#This Row],[COSTO]]</f>
        <v>2555</v>
      </c>
      <c r="H24" s="52">
        <f>SUM(H11:H23)</f>
        <v>0</v>
      </c>
      <c r="I24" s="52">
        <f>Masterclass235345624342346723[[#This Row],[TTL COSTO]]</f>
        <v>2555</v>
      </c>
      <c r="J24" s="52">
        <f>Masterclass235345624342346723[[#This Row],[SUBTOTAL]]*10%</f>
        <v>255.5</v>
      </c>
      <c r="K24" s="52">
        <f>Masterclass235345624342346723[[#This Row],[10% Fee]]*16%</f>
        <v>40.880000000000003</v>
      </c>
      <c r="L24" s="52">
        <f>Masterclass235345624342346723[[#This Row],[SUBTOTAL]]+Masterclass235345624342346723[[#This Row],[10% Fee]]+Masterclass235345624342346723[[#This Row],[IVA]]</f>
        <v>2851.38</v>
      </c>
      <c r="O24" s="38"/>
      <c r="P24" s="38"/>
      <c r="Q24" s="38"/>
      <c r="R24" s="38"/>
    </row>
    <row r="25" spans="2:18" ht="15.5">
      <c r="B25" s="12">
        <v>46237</v>
      </c>
      <c r="C25" s="51" t="s">
        <v>34</v>
      </c>
      <c r="D25" s="25">
        <v>1035</v>
      </c>
      <c r="E25" s="106">
        <v>1</v>
      </c>
      <c r="F25" s="33">
        <v>1</v>
      </c>
      <c r="G25" s="52">
        <f>Masterclass235345624342346723[[#This Row],[DIAS]]*Masterclass235345624342346723[[#This Row],[PAX / Q]]*Masterclass235345624342346723[[#This Row],[COSTO]]</f>
        <v>1035</v>
      </c>
      <c r="H25" s="52">
        <f>SUM(H13:H24)</f>
        <v>0</v>
      </c>
      <c r="I25" s="52">
        <f>Masterclass235345624342346723[[#This Row],[TTL COSTO]]</f>
        <v>1035</v>
      </c>
      <c r="J25" s="52">
        <f>Masterclass235345624342346723[[#This Row],[SUBTOTAL]]*10%</f>
        <v>103.5</v>
      </c>
      <c r="K25" s="52">
        <f>Masterclass235345624342346723[[#This Row],[10% Fee]]*16%</f>
        <v>16.559999999999999</v>
      </c>
      <c r="L25" s="52">
        <f>Masterclass235345624342346723[[#This Row],[SUBTOTAL]]+Masterclass235345624342346723[[#This Row],[10% Fee]]+Masterclass235345624342346723[[#This Row],[IVA]]</f>
        <v>1155.06</v>
      </c>
      <c r="O25" s="38"/>
      <c r="P25" s="38"/>
      <c r="Q25" s="38"/>
      <c r="R25" s="38"/>
    </row>
    <row r="26" spans="2:18" ht="15.5">
      <c r="B26" s="12">
        <v>46237</v>
      </c>
      <c r="C26" s="51" t="s">
        <v>35</v>
      </c>
      <c r="D26" s="25">
        <v>1950</v>
      </c>
      <c r="E26" s="106">
        <v>1</v>
      </c>
      <c r="F26" s="33">
        <v>1</v>
      </c>
      <c r="G26" s="52">
        <f>Masterclass235345624342346723[[#This Row],[DIAS]]*Masterclass235345624342346723[[#This Row],[PAX / Q]]*Masterclass235345624342346723[[#This Row],[COSTO]]</f>
        <v>1950</v>
      </c>
      <c r="H26" s="52">
        <f t="shared" ref="H26:H28" si="1">SUM(H15:H25)</f>
        <v>0</v>
      </c>
      <c r="I26" s="52">
        <f>Masterclass235345624342346723[[#This Row],[TTL COSTO]]</f>
        <v>1950</v>
      </c>
      <c r="J26" s="52">
        <f>Masterclass235345624342346723[[#This Row],[SUBTOTAL]]*10%</f>
        <v>195</v>
      </c>
      <c r="K26" s="52">
        <f>Masterclass235345624342346723[[#This Row],[10% Fee]]*16%</f>
        <v>31.2</v>
      </c>
      <c r="L26" s="52">
        <f>Masterclass235345624342346723[[#This Row],[SUBTOTAL]]+Masterclass235345624342346723[[#This Row],[10% Fee]]+Masterclass235345624342346723[[#This Row],[IVA]]</f>
        <v>2176.1999999999998</v>
      </c>
      <c r="O26" s="38"/>
      <c r="P26" s="38"/>
      <c r="Q26" s="38"/>
      <c r="R26" s="38"/>
    </row>
    <row r="27" spans="2:18" ht="15.5">
      <c r="B27" s="12">
        <v>46237</v>
      </c>
      <c r="C27" s="51" t="s">
        <v>36</v>
      </c>
      <c r="D27" s="25">
        <v>1950</v>
      </c>
      <c r="E27" s="106">
        <v>1</v>
      </c>
      <c r="F27" s="33">
        <v>1</v>
      </c>
      <c r="G27" s="52">
        <f>Masterclass235345624342346723[[#This Row],[DIAS]]*Masterclass235345624342346723[[#This Row],[PAX / Q]]*Masterclass235345624342346723[[#This Row],[COSTO]]</f>
        <v>1950</v>
      </c>
      <c r="H27" s="52">
        <f t="shared" si="1"/>
        <v>0</v>
      </c>
      <c r="I27" s="52">
        <f>Masterclass235345624342346723[[#This Row],[TTL COSTO]]</f>
        <v>1950</v>
      </c>
      <c r="J27" s="52">
        <f>Masterclass235345624342346723[[#This Row],[SUBTOTAL]]*10%</f>
        <v>195</v>
      </c>
      <c r="K27" s="52">
        <f>Masterclass235345624342346723[[#This Row],[10% Fee]]*16%</f>
        <v>31.2</v>
      </c>
      <c r="L27" s="52">
        <f>Masterclass235345624342346723[[#This Row],[SUBTOTAL]]+Masterclass235345624342346723[[#This Row],[10% Fee]]+Masterclass235345624342346723[[#This Row],[IVA]]</f>
        <v>2176.1999999999998</v>
      </c>
      <c r="O27" s="38"/>
      <c r="P27" s="38"/>
      <c r="Q27" s="38"/>
      <c r="R27" s="38"/>
    </row>
    <row r="28" spans="2:18" ht="15.5">
      <c r="B28" s="12">
        <v>46237</v>
      </c>
      <c r="C28" s="117" t="s">
        <v>37</v>
      </c>
      <c r="D28" s="25">
        <v>1950</v>
      </c>
      <c r="E28" s="106">
        <v>1</v>
      </c>
      <c r="F28" s="33">
        <v>1</v>
      </c>
      <c r="G28" s="52">
        <f>Masterclass235345624342346723[[#This Row],[DIAS]]*Masterclass235345624342346723[[#This Row],[PAX / Q]]*Masterclass235345624342346723[[#This Row],[COSTO]]</f>
        <v>1950</v>
      </c>
      <c r="H28" s="52">
        <f t="shared" si="1"/>
        <v>0</v>
      </c>
      <c r="I28" s="52">
        <f>Masterclass235345624342346723[[#This Row],[TTL COSTO]]</f>
        <v>1950</v>
      </c>
      <c r="J28" s="52">
        <f>Masterclass235345624342346723[[#This Row],[SUBTOTAL]]*10%</f>
        <v>195</v>
      </c>
      <c r="K28" s="52">
        <f>Masterclass235345624342346723[[#This Row],[10% Fee]]*16%</f>
        <v>31.2</v>
      </c>
      <c r="L28" s="52">
        <f>Masterclass235345624342346723[[#This Row],[SUBTOTAL]]+Masterclass235345624342346723[[#This Row],[10% Fee]]+Masterclass235345624342346723[[#This Row],[IVA]]</f>
        <v>2176.1999999999998</v>
      </c>
      <c r="O28" s="38"/>
      <c r="P28" s="38"/>
      <c r="Q28" s="38"/>
      <c r="R28" s="38"/>
    </row>
    <row r="29" spans="2:18" ht="15.5">
      <c r="B29" s="12"/>
      <c r="C29" s="51" t="s">
        <v>38</v>
      </c>
      <c r="D29" s="25">
        <v>2460</v>
      </c>
      <c r="E29" s="106">
        <v>1</v>
      </c>
      <c r="F29" s="33">
        <v>0</v>
      </c>
      <c r="G29" s="52">
        <f>Masterclass235345624342346723[[#This Row],[DIAS]]*Masterclass235345624342346723[[#This Row],[PAX / Q]]*Masterclass235345624342346723[[#This Row],[COSTO]]</f>
        <v>0</v>
      </c>
      <c r="H29" s="52">
        <f t="shared" ref="H29:H32" si="2">SUM(H18:H28)</f>
        <v>0</v>
      </c>
      <c r="I29" s="52">
        <f>Masterclass235345624342346723[[#This Row],[TTL COSTO]]</f>
        <v>0</v>
      </c>
      <c r="J29" s="52">
        <f>Masterclass235345624342346723[[#This Row],[SUBTOTAL]]*10%</f>
        <v>0</v>
      </c>
      <c r="K29" s="52">
        <f>Masterclass235345624342346723[[#This Row],[10% Fee]]*16%</f>
        <v>0</v>
      </c>
      <c r="L29" s="52">
        <f>Masterclass235345624342346723[[#This Row],[SUBTOTAL]]+Masterclass235345624342346723[[#This Row],[10% Fee]]+Masterclass235345624342346723[[#This Row],[IVA]]</f>
        <v>0</v>
      </c>
      <c r="O29" s="38"/>
      <c r="P29" s="38"/>
      <c r="Q29" s="38"/>
      <c r="R29" s="38"/>
    </row>
    <row r="30" spans="2:18" ht="15.5">
      <c r="B30" s="12"/>
      <c r="C30" s="51" t="s">
        <v>39</v>
      </c>
      <c r="D30" s="25">
        <v>45</v>
      </c>
      <c r="E30" s="106">
        <v>35</v>
      </c>
      <c r="F30" s="33">
        <v>0</v>
      </c>
      <c r="G30" s="52">
        <f>Masterclass235345624342346723[[#This Row],[DIAS]]*Masterclass235345624342346723[[#This Row],[PAX / Q]]*Masterclass235345624342346723[[#This Row],[COSTO]]</f>
        <v>0</v>
      </c>
      <c r="H30" s="52">
        <f t="shared" si="2"/>
        <v>0</v>
      </c>
      <c r="I30" s="52">
        <f>Masterclass235345624342346723[[#This Row],[TTL COSTO]]</f>
        <v>0</v>
      </c>
      <c r="J30" s="52">
        <f>Masterclass235345624342346723[[#This Row],[SUBTOTAL]]*10%</f>
        <v>0</v>
      </c>
      <c r="K30" s="52">
        <f>Masterclass235345624342346723[[#This Row],[10% Fee]]*16%</f>
        <v>0</v>
      </c>
      <c r="L30" s="52">
        <f>Masterclass235345624342346723[[#This Row],[SUBTOTAL]]+Masterclass235345624342346723[[#This Row],[10% Fee]]+Masterclass235345624342346723[[#This Row],[IVA]]</f>
        <v>0</v>
      </c>
      <c r="O30" s="38"/>
      <c r="P30" s="38"/>
      <c r="Q30" s="38"/>
      <c r="R30" s="38"/>
    </row>
    <row r="31" spans="2:18" ht="15.5">
      <c r="B31" s="12"/>
      <c r="C31" s="51" t="s">
        <v>40</v>
      </c>
      <c r="D31" s="25">
        <v>5830</v>
      </c>
      <c r="E31" s="106">
        <v>1</v>
      </c>
      <c r="F31" s="33">
        <v>0</v>
      </c>
      <c r="G31" s="52">
        <f>Masterclass235345624342346723[[#This Row],[DIAS]]*Masterclass235345624342346723[[#This Row],[PAX / Q]]*Masterclass235345624342346723[[#This Row],[COSTO]]</f>
        <v>0</v>
      </c>
      <c r="H31" s="52">
        <f t="shared" si="2"/>
        <v>0</v>
      </c>
      <c r="I31" s="52">
        <f>Masterclass235345624342346723[[#This Row],[TTL COSTO]]</f>
        <v>0</v>
      </c>
      <c r="J31" s="52">
        <f>Masterclass235345624342346723[[#This Row],[SUBTOTAL]]*10%</f>
        <v>0</v>
      </c>
      <c r="K31" s="52">
        <f>Masterclass235345624342346723[[#This Row],[10% Fee]]*16%</f>
        <v>0</v>
      </c>
      <c r="L31" s="52">
        <f>Masterclass235345624342346723[[#This Row],[SUBTOTAL]]+Masterclass235345624342346723[[#This Row],[10% Fee]]+Masterclass235345624342346723[[#This Row],[IVA]]</f>
        <v>0</v>
      </c>
      <c r="O31" s="38"/>
      <c r="P31" s="38"/>
      <c r="Q31" s="38"/>
      <c r="R31" s="38"/>
    </row>
    <row r="32" spans="2:18" ht="15.5">
      <c r="B32" s="12"/>
      <c r="C32" s="51" t="s">
        <v>41</v>
      </c>
      <c r="D32" s="25">
        <v>73</v>
      </c>
      <c r="E32" s="106">
        <v>35</v>
      </c>
      <c r="F32" s="33">
        <v>0</v>
      </c>
      <c r="G32" s="52">
        <f>Masterclass235345624342346723[[#This Row],[DIAS]]*Masterclass235345624342346723[[#This Row],[PAX / Q]]*Masterclass235345624342346723[[#This Row],[COSTO]]</f>
        <v>0</v>
      </c>
      <c r="H32" s="52">
        <f t="shared" si="2"/>
        <v>0</v>
      </c>
      <c r="I32" s="52">
        <f>Masterclass235345624342346723[[#This Row],[TTL COSTO]]</f>
        <v>0</v>
      </c>
      <c r="J32" s="52">
        <f>Masterclass235345624342346723[[#This Row],[SUBTOTAL]]*10%</f>
        <v>0</v>
      </c>
      <c r="K32" s="52">
        <f>Masterclass235345624342346723[[#This Row],[10% Fee]]*16%</f>
        <v>0</v>
      </c>
      <c r="L32" s="52">
        <f>Masterclass235345624342346723[[#This Row],[SUBTOTAL]]+Masterclass235345624342346723[[#This Row],[10% Fee]]+Masterclass235345624342346723[[#This Row],[IVA]]</f>
        <v>0</v>
      </c>
      <c r="O32" s="38"/>
      <c r="P32" s="38"/>
      <c r="Q32" s="38"/>
      <c r="R32" s="38"/>
    </row>
    <row r="33" spans="2:20" ht="18.649999999999999" customHeight="1">
      <c r="B33" s="4"/>
      <c r="C33" s="105" t="s">
        <v>42</v>
      </c>
      <c r="D33" s="36"/>
      <c r="E33" s="2"/>
      <c r="F33" s="2"/>
      <c r="G33" s="2"/>
      <c r="H33" s="2"/>
      <c r="I33" s="2"/>
      <c r="J33" s="2"/>
      <c r="K33" s="2"/>
      <c r="L33" s="2"/>
      <c r="O33" s="38"/>
    </row>
    <row r="34" spans="2:20" ht="31">
      <c r="B34" s="107"/>
      <c r="C34" s="119" t="s">
        <v>43</v>
      </c>
      <c r="D34" s="130">
        <v>150</v>
      </c>
      <c r="E34" s="120">
        <v>9</v>
      </c>
      <c r="F34" s="121">
        <v>1</v>
      </c>
      <c r="G34" s="122">
        <f>Masterclass235345624342346723[[#This Row],[DIAS]]*Masterclass235345624342346723[[#This Row],[PAX / Q]]*Masterclass235345624342346723[[#This Row],[COSTO]]</f>
        <v>1350</v>
      </c>
      <c r="H34" s="132">
        <v>0</v>
      </c>
      <c r="I34" s="52">
        <f>Masterclass235345624342346723[[#This Row],[TTL COSTO]]+Masterclass235345624342346723[[#This Row],[SERVICIO 15%]]</f>
        <v>1350</v>
      </c>
      <c r="J34" s="52">
        <f>Masterclass235345624342346723[[#This Row],[SUBTOTAL]]*10%</f>
        <v>135</v>
      </c>
      <c r="K34" s="52">
        <f>Masterclass235345624342346723[[#This Row],[10% Fee]]*16%</f>
        <v>21.6</v>
      </c>
      <c r="L34" s="52">
        <f>Masterclass235345624342346723[[#This Row],[IVA]]+Masterclass235345624342346723[[#This Row],[10% Fee]]+Masterclass235345624342346723[[#This Row],[SUBTOTAL]]</f>
        <v>1506.6</v>
      </c>
      <c r="O34" s="38"/>
      <c r="P34" s="38"/>
      <c r="Q34" s="38"/>
      <c r="R34" s="38"/>
      <c r="S34" s="38"/>
      <c r="T34" s="38"/>
    </row>
    <row r="35" spans="2:20" ht="15.5">
      <c r="B35" s="107"/>
      <c r="C35" s="119" t="s">
        <v>44</v>
      </c>
      <c r="D35" s="130">
        <v>953</v>
      </c>
      <c r="E35" s="120">
        <v>9</v>
      </c>
      <c r="F35" s="121">
        <v>1</v>
      </c>
      <c r="G35" s="122">
        <f>Masterclass235345624342346723[[#This Row],[DIAS]]*Masterclass235345624342346723[[#This Row],[PAX / Q]]*Masterclass235345624342346723[[#This Row],[COSTO]]</f>
        <v>8577</v>
      </c>
      <c r="H35" s="132">
        <v>0</v>
      </c>
      <c r="I35" s="52">
        <f>Masterclass235345624342346723[[#This Row],[TTL COSTO]]+Masterclass235345624342346723[[#This Row],[SERVICIO 15%]]</f>
        <v>8577</v>
      </c>
      <c r="J35" s="52">
        <f>Masterclass235345624342346723[[#This Row],[SUBTOTAL]]*10%</f>
        <v>857.7</v>
      </c>
      <c r="K35" s="52">
        <f>Masterclass235345624342346723[[#This Row],[10% Fee]]*16%</f>
        <v>137.232</v>
      </c>
      <c r="L35" s="52">
        <f>Masterclass235345624342346723[[#This Row],[IVA]]+Masterclass235345624342346723[[#This Row],[10% Fee]]+Masterclass235345624342346723[[#This Row],[SUBTOTAL]]</f>
        <v>9571.9320000000007</v>
      </c>
      <c r="O35" s="38"/>
      <c r="P35" s="38"/>
      <c r="Q35" s="38"/>
      <c r="R35" s="38"/>
      <c r="S35" s="38"/>
      <c r="T35" s="38"/>
    </row>
    <row r="36" spans="2:20" ht="15.5">
      <c r="B36" s="107"/>
      <c r="C36" s="119" t="s">
        <v>45</v>
      </c>
      <c r="D36" s="130">
        <v>1555</v>
      </c>
      <c r="E36" s="120">
        <v>1</v>
      </c>
      <c r="F36" s="121">
        <v>8</v>
      </c>
      <c r="G36" s="122">
        <f>Masterclass235345624342346723[[#This Row],[DIAS]]*Masterclass235345624342346723[[#This Row],[PAX / Q]]*Masterclass235345624342346723[[#This Row],[COSTO]]</f>
        <v>12440</v>
      </c>
      <c r="H36" s="132">
        <v>0</v>
      </c>
      <c r="I36" s="52">
        <f>Masterclass235345624342346723[[#This Row],[TTL COSTO]]+Masterclass235345624342346723[[#This Row],[SERVICIO 15%]]</f>
        <v>12440</v>
      </c>
      <c r="J36" s="52">
        <f>Masterclass235345624342346723[[#This Row],[SUBTOTAL]]*10%</f>
        <v>1244</v>
      </c>
      <c r="K36" s="52">
        <f>Masterclass235345624342346723[[#This Row],[10% Fee]]*16%</f>
        <v>199.04</v>
      </c>
      <c r="L36" s="52">
        <f>Masterclass235345624342346723[[#This Row],[IVA]]+Masterclass235345624342346723[[#This Row],[10% Fee]]+Masterclass235345624342346723[[#This Row],[SUBTOTAL]]</f>
        <v>13883.04</v>
      </c>
      <c r="O36" s="38"/>
      <c r="P36" s="38"/>
      <c r="Q36" s="38"/>
      <c r="R36" s="38"/>
    </row>
    <row r="37" spans="2:20" ht="15.5">
      <c r="B37" s="107"/>
      <c r="C37" s="119" t="s">
        <v>46</v>
      </c>
      <c r="D37" s="130">
        <v>150</v>
      </c>
      <c r="E37" s="120">
        <v>1</v>
      </c>
      <c r="F37" s="121">
        <v>9</v>
      </c>
      <c r="G37" s="122">
        <f>Masterclass235345624342346723[[#This Row],[DIAS]]*Masterclass235345624342346723[[#This Row],[PAX / Q]]*Masterclass235345624342346723[[#This Row],[COSTO]]</f>
        <v>1350</v>
      </c>
      <c r="H37" s="132">
        <v>0</v>
      </c>
      <c r="I37" s="52">
        <f>Masterclass235345624342346723[[#This Row],[TTL COSTO]]+Masterclass235345624342346723[[#This Row],[SERVICIO 15%]]</f>
        <v>1350</v>
      </c>
      <c r="J37" s="52">
        <f>Masterclass235345624342346723[[#This Row],[SUBTOTAL]]*10%</f>
        <v>135</v>
      </c>
      <c r="K37" s="52">
        <f>Masterclass235345624342346723[[#This Row],[10% Fee]]*16%</f>
        <v>21.6</v>
      </c>
      <c r="L37" s="52">
        <f>Masterclass235345624342346723[[#This Row],[IVA]]+Masterclass235345624342346723[[#This Row],[10% Fee]]+Masterclass235345624342346723[[#This Row],[SUBTOTAL]]</f>
        <v>1506.6</v>
      </c>
      <c r="O37" s="38"/>
      <c r="P37" s="38"/>
      <c r="Q37" s="38"/>
      <c r="R37" s="38"/>
    </row>
    <row r="38" spans="2:20" ht="31">
      <c r="B38" s="107"/>
      <c r="C38" s="131" t="s">
        <v>47</v>
      </c>
      <c r="D38" s="130">
        <v>255</v>
      </c>
      <c r="E38" s="120">
        <v>9</v>
      </c>
      <c r="F38" s="121">
        <v>1</v>
      </c>
      <c r="G38" s="122">
        <f>Masterclass235345624342346723[[#This Row],[DIAS]]*Masterclass235345624342346723[[#This Row],[PAX / Q]]*Masterclass235345624342346723[[#This Row],[COSTO]]</f>
        <v>2295</v>
      </c>
      <c r="H38" s="132">
        <v>0</v>
      </c>
      <c r="I38" s="52">
        <f>Masterclass235345624342346723[[#This Row],[TTL COSTO]]+Masterclass235345624342346723[[#This Row],[SERVICIO 15%]]</f>
        <v>2295</v>
      </c>
      <c r="J38" s="52">
        <f>Masterclass235345624342346723[[#This Row],[SUBTOTAL]]*10%</f>
        <v>229.5</v>
      </c>
      <c r="K38" s="52">
        <f>Masterclass235345624342346723[[#This Row],[10% Fee]]*16%</f>
        <v>36.72</v>
      </c>
      <c r="L38" s="52">
        <f>Masterclass235345624342346723[[#This Row],[IVA]]+Masterclass235345624342346723[[#This Row],[10% Fee]]+Masterclass235345624342346723[[#This Row],[SUBTOTAL]]</f>
        <v>2561.2200000000003</v>
      </c>
      <c r="O38" s="38"/>
      <c r="P38" s="38"/>
      <c r="Q38" s="38"/>
      <c r="R38" s="38"/>
    </row>
    <row r="39" spans="2:20" ht="31">
      <c r="B39" s="107"/>
      <c r="C39" s="119" t="s">
        <v>48</v>
      </c>
      <c r="D39" s="130">
        <v>1945</v>
      </c>
      <c r="E39" s="120">
        <v>2</v>
      </c>
      <c r="F39" s="121">
        <v>1</v>
      </c>
      <c r="G39" s="122">
        <f>Masterclass235345624342346723[[#This Row],[DIAS]]*Masterclass235345624342346723[[#This Row],[PAX / Q]]*Masterclass235345624342346723[[#This Row],[COSTO]]</f>
        <v>3890</v>
      </c>
      <c r="H39" s="132">
        <v>0</v>
      </c>
      <c r="I39" s="52">
        <f>Masterclass235345624342346723[[#This Row],[TTL COSTO]]+Masterclass235345624342346723[[#This Row],[SERVICIO 15%]]</f>
        <v>3890</v>
      </c>
      <c r="J39" s="52">
        <f>Masterclass235345624342346723[[#This Row],[SUBTOTAL]]*10%</f>
        <v>389</v>
      </c>
      <c r="K39" s="52">
        <f>Masterclass235345624342346723[[#This Row],[10% Fee]]*16%</f>
        <v>62.24</v>
      </c>
      <c r="L39" s="52">
        <f>Masterclass235345624342346723[[#This Row],[IVA]]+Masterclass235345624342346723[[#This Row],[10% Fee]]+Masterclass235345624342346723[[#This Row],[SUBTOTAL]]</f>
        <v>4341.24</v>
      </c>
      <c r="O39" s="38"/>
      <c r="P39" s="38"/>
      <c r="Q39" s="38"/>
      <c r="R39" s="38"/>
    </row>
    <row r="40" spans="2:20" ht="15.5">
      <c r="B40" s="107"/>
      <c r="C40" s="119" t="s">
        <v>49</v>
      </c>
      <c r="D40" s="130">
        <v>390</v>
      </c>
      <c r="E40" s="120">
        <v>2</v>
      </c>
      <c r="F40" s="121">
        <v>1</v>
      </c>
      <c r="G40" s="122">
        <f>Masterclass235345624342346723[[#This Row],[DIAS]]*Masterclass235345624342346723[[#This Row],[PAX / Q]]*Masterclass235345624342346723[[#This Row],[COSTO]]</f>
        <v>780</v>
      </c>
      <c r="H40" s="132">
        <v>0</v>
      </c>
      <c r="I40" s="52">
        <f>Masterclass235345624342346723[[#This Row],[TTL COSTO]]+Masterclass235345624342346723[[#This Row],[SERVICIO 15%]]</f>
        <v>780</v>
      </c>
      <c r="J40" s="52">
        <f>Masterclass235345624342346723[[#This Row],[SUBTOTAL]]*10%</f>
        <v>78</v>
      </c>
      <c r="K40" s="52">
        <f>Masterclass235345624342346723[[#This Row],[10% Fee]]*16%</f>
        <v>12.48</v>
      </c>
      <c r="L40" s="52">
        <f>Masterclass235345624342346723[[#This Row],[IVA]]+Masterclass235345624342346723[[#This Row],[10% Fee]]+Masterclass235345624342346723[[#This Row],[SUBTOTAL]]</f>
        <v>870.48</v>
      </c>
      <c r="O40" s="38"/>
      <c r="P40" s="38"/>
      <c r="Q40" s="38"/>
      <c r="R40" s="38"/>
    </row>
    <row r="41" spans="2:20" ht="15.5">
      <c r="B41" s="107"/>
      <c r="C41" s="119" t="s">
        <v>50</v>
      </c>
      <c r="D41" s="130">
        <v>350</v>
      </c>
      <c r="E41" s="120">
        <v>2</v>
      </c>
      <c r="F41" s="121">
        <v>1</v>
      </c>
      <c r="G41" s="122">
        <f>Masterclass235345624342346723[[#This Row],[DIAS]]*Masterclass235345624342346723[[#This Row],[PAX / Q]]*Masterclass235345624342346723[[#This Row],[COSTO]]</f>
        <v>700</v>
      </c>
      <c r="H41" s="132">
        <v>0</v>
      </c>
      <c r="I41" s="52">
        <f>Masterclass235345624342346723[[#This Row],[TTL COSTO]]+Masterclass235345624342346723[[#This Row],[SERVICIO 15%]]</f>
        <v>700</v>
      </c>
      <c r="J41" s="52">
        <f>Masterclass235345624342346723[[#This Row],[SUBTOTAL]]*10%</f>
        <v>70</v>
      </c>
      <c r="K41" s="52">
        <f>Masterclass235345624342346723[[#This Row],[10% Fee]]*16%</f>
        <v>11.200000000000001</v>
      </c>
      <c r="L41" s="52">
        <f>Masterclass235345624342346723[[#This Row],[IVA]]+Masterclass235345624342346723[[#This Row],[10% Fee]]+Masterclass235345624342346723[[#This Row],[SUBTOTAL]]</f>
        <v>781.2</v>
      </c>
      <c r="O41" s="38"/>
      <c r="P41" s="38"/>
      <c r="Q41" s="38"/>
      <c r="R41" s="38"/>
    </row>
    <row r="42" spans="2:20" ht="15.5">
      <c r="B42" s="107"/>
      <c r="C42" s="119" t="s">
        <v>51</v>
      </c>
      <c r="D42" s="130">
        <v>145</v>
      </c>
      <c r="E42" s="120">
        <v>2</v>
      </c>
      <c r="F42" s="121">
        <v>1</v>
      </c>
      <c r="G42" s="122">
        <f>Masterclass235345624342346723[[#This Row],[DIAS]]*Masterclass235345624342346723[[#This Row],[PAX / Q]]*Masterclass235345624342346723[[#This Row],[COSTO]]</f>
        <v>290</v>
      </c>
      <c r="H42" s="132">
        <v>0</v>
      </c>
      <c r="I42" s="52">
        <f>Masterclass235345624342346723[[#This Row],[TTL COSTO]]+Masterclass235345624342346723[[#This Row],[SERVICIO 15%]]</f>
        <v>290</v>
      </c>
      <c r="J42" s="52">
        <f>Masterclass235345624342346723[[#This Row],[SUBTOTAL]]*10%</f>
        <v>29</v>
      </c>
      <c r="K42" s="52">
        <f>Masterclass235345624342346723[[#This Row],[10% Fee]]*16%</f>
        <v>4.6399999999999997</v>
      </c>
      <c r="L42" s="52">
        <f>Masterclass235345624342346723[[#This Row],[IVA]]+Masterclass235345624342346723[[#This Row],[10% Fee]]+Masterclass235345624342346723[[#This Row],[SUBTOTAL]]</f>
        <v>323.64</v>
      </c>
      <c r="O42" s="38"/>
      <c r="P42" s="38"/>
      <c r="Q42" s="38"/>
      <c r="R42" s="38"/>
    </row>
    <row r="43" spans="2:20" ht="31">
      <c r="B43" s="107"/>
      <c r="C43" s="119" t="s">
        <v>52</v>
      </c>
      <c r="D43" s="130">
        <v>255</v>
      </c>
      <c r="E43" s="120">
        <v>9</v>
      </c>
      <c r="F43" s="121">
        <v>1</v>
      </c>
      <c r="G43" s="122">
        <f>Masterclass235345624342346723[[#This Row],[DIAS]]*Masterclass235345624342346723[[#This Row],[PAX / Q]]*Masterclass235345624342346723[[#This Row],[COSTO]]</f>
        <v>2295</v>
      </c>
      <c r="H43" s="132">
        <v>0</v>
      </c>
      <c r="I43" s="52">
        <f>Masterclass235345624342346723[[#This Row],[TTL COSTO]]+Masterclass235345624342346723[[#This Row],[SERVICIO 15%]]</f>
        <v>2295</v>
      </c>
      <c r="J43" s="52">
        <f>Masterclass235345624342346723[[#This Row],[SUBTOTAL]]*10%</f>
        <v>229.5</v>
      </c>
      <c r="K43" s="52">
        <f>Masterclass235345624342346723[[#This Row],[10% Fee]]*16%</f>
        <v>36.72</v>
      </c>
      <c r="L43" s="52">
        <f>Masterclass235345624342346723[[#This Row],[IVA]]+Masterclass235345624342346723[[#This Row],[10% Fee]]+Masterclass235345624342346723[[#This Row],[SUBTOTAL]]</f>
        <v>2561.2200000000003</v>
      </c>
      <c r="O43" s="38"/>
      <c r="P43" s="38"/>
      <c r="Q43" s="38"/>
      <c r="R43" s="38"/>
    </row>
    <row r="44" spans="2:20" ht="31">
      <c r="B44" s="107"/>
      <c r="C44" s="129" t="s">
        <v>53</v>
      </c>
      <c r="D44" s="130">
        <v>1945</v>
      </c>
      <c r="E44" s="120">
        <v>2</v>
      </c>
      <c r="F44" s="121">
        <v>1</v>
      </c>
      <c r="G44" s="122">
        <f>Masterclass235345624342346723[[#This Row],[DIAS]]*Masterclass235345624342346723[[#This Row],[PAX / Q]]*Masterclass235345624342346723[[#This Row],[COSTO]]</f>
        <v>3890</v>
      </c>
      <c r="H44" s="132">
        <v>0</v>
      </c>
      <c r="I44" s="52">
        <f>Masterclass235345624342346723[[#This Row],[TTL COSTO]]+Masterclass235345624342346723[[#This Row],[SERVICIO 15%]]</f>
        <v>3890</v>
      </c>
      <c r="J44" s="52">
        <f>Masterclass235345624342346723[[#This Row],[SUBTOTAL]]*10%</f>
        <v>389</v>
      </c>
      <c r="K44" s="52">
        <f>Masterclass235345624342346723[[#This Row],[10% Fee]]*16%</f>
        <v>62.24</v>
      </c>
      <c r="L44" s="52">
        <f>Masterclass235345624342346723[[#This Row],[IVA]]+Masterclass235345624342346723[[#This Row],[10% Fee]]+Masterclass235345624342346723[[#This Row],[SUBTOTAL]]</f>
        <v>4341.24</v>
      </c>
      <c r="O44" s="38"/>
      <c r="P44" s="38"/>
      <c r="Q44" s="38"/>
      <c r="R44" s="38"/>
    </row>
    <row r="45" spans="2:20" ht="15.5">
      <c r="B45" s="107"/>
      <c r="C45" s="119" t="s">
        <v>49</v>
      </c>
      <c r="D45" s="130">
        <v>390</v>
      </c>
      <c r="E45" s="120">
        <v>2</v>
      </c>
      <c r="F45" s="121">
        <v>1</v>
      </c>
      <c r="G45" s="122">
        <f>Masterclass235345624342346723[[#This Row],[DIAS]]*Masterclass235345624342346723[[#This Row],[PAX / Q]]*Masterclass235345624342346723[[#This Row],[COSTO]]</f>
        <v>780</v>
      </c>
      <c r="H45" s="132">
        <v>0</v>
      </c>
      <c r="I45" s="52">
        <f>Masterclass235345624342346723[[#This Row],[TTL COSTO]]+Masterclass235345624342346723[[#This Row],[SERVICIO 15%]]</f>
        <v>780</v>
      </c>
      <c r="J45" s="52">
        <f>Masterclass235345624342346723[[#This Row],[SUBTOTAL]]*10%</f>
        <v>78</v>
      </c>
      <c r="K45" s="52">
        <f>Masterclass235345624342346723[[#This Row],[10% Fee]]*16%</f>
        <v>12.48</v>
      </c>
      <c r="L45" s="52">
        <f>Masterclass235345624342346723[[#This Row],[IVA]]+Masterclass235345624342346723[[#This Row],[10% Fee]]+Masterclass235345624342346723[[#This Row],[SUBTOTAL]]</f>
        <v>870.48</v>
      </c>
      <c r="O45" s="38"/>
      <c r="P45" s="38"/>
      <c r="Q45" s="38"/>
      <c r="R45" s="38"/>
    </row>
    <row r="46" spans="2:20" ht="15.5">
      <c r="B46" s="107"/>
      <c r="C46" s="119" t="s">
        <v>54</v>
      </c>
      <c r="D46" s="130">
        <v>520</v>
      </c>
      <c r="E46" s="120">
        <v>2</v>
      </c>
      <c r="F46" s="121">
        <v>1</v>
      </c>
      <c r="G46" s="122">
        <f>Masterclass235345624342346723[[#This Row],[DIAS]]*Masterclass235345624342346723[[#This Row],[PAX / Q]]*Masterclass235345624342346723[[#This Row],[COSTO]]</f>
        <v>1040</v>
      </c>
      <c r="H46" s="132">
        <v>0</v>
      </c>
      <c r="I46" s="52">
        <f>Masterclass235345624342346723[[#This Row],[TTL COSTO]]+Masterclass235345624342346723[[#This Row],[SERVICIO 15%]]</f>
        <v>1040</v>
      </c>
      <c r="J46" s="52">
        <f>Masterclass235345624342346723[[#This Row],[SUBTOTAL]]*10%</f>
        <v>104</v>
      </c>
      <c r="K46" s="52">
        <f>Masterclass235345624342346723[[#This Row],[10% Fee]]*16%</f>
        <v>16.64</v>
      </c>
      <c r="L46" s="52">
        <f>Masterclass235345624342346723[[#This Row],[IVA]]+Masterclass235345624342346723[[#This Row],[10% Fee]]+Masterclass235345624342346723[[#This Row],[SUBTOTAL]]</f>
        <v>1160.6400000000001</v>
      </c>
      <c r="O46" s="38"/>
      <c r="P46" s="38"/>
      <c r="Q46" s="38"/>
      <c r="R46" s="38"/>
    </row>
    <row r="47" spans="2:20" ht="15.5">
      <c r="B47" s="107"/>
      <c r="C47" s="119" t="s">
        <v>55</v>
      </c>
      <c r="D47" s="130">
        <v>370</v>
      </c>
      <c r="E47" s="120">
        <v>2</v>
      </c>
      <c r="F47" s="121">
        <v>1</v>
      </c>
      <c r="G47" s="122">
        <f>Masterclass235345624342346723[[#This Row],[DIAS]]*Masterclass235345624342346723[[#This Row],[PAX / Q]]*Masterclass235345624342346723[[#This Row],[COSTO]]</f>
        <v>740</v>
      </c>
      <c r="H47" s="132">
        <v>0</v>
      </c>
      <c r="I47" s="52">
        <f>Masterclass235345624342346723[[#This Row],[TTL COSTO]]+Masterclass235345624342346723[[#This Row],[SERVICIO 15%]]</f>
        <v>740</v>
      </c>
      <c r="J47" s="52">
        <f>Masterclass235345624342346723[[#This Row],[SUBTOTAL]]*10%</f>
        <v>74</v>
      </c>
      <c r="K47" s="52">
        <f>Masterclass235345624342346723[[#This Row],[10% Fee]]*16%</f>
        <v>11.84</v>
      </c>
      <c r="L47" s="52">
        <f>Masterclass235345624342346723[[#This Row],[IVA]]+Masterclass235345624342346723[[#This Row],[10% Fee]]+Masterclass235345624342346723[[#This Row],[SUBTOTAL]]</f>
        <v>825.84</v>
      </c>
      <c r="O47" s="38"/>
      <c r="P47" s="38"/>
      <c r="Q47" s="38"/>
      <c r="R47" s="38"/>
    </row>
    <row r="48" spans="2:20" ht="31">
      <c r="B48" s="107"/>
      <c r="C48" s="119" t="s">
        <v>56</v>
      </c>
      <c r="D48" s="130">
        <v>255</v>
      </c>
      <c r="E48" s="120">
        <v>9</v>
      </c>
      <c r="F48" s="121">
        <v>1</v>
      </c>
      <c r="G48" s="122">
        <f>Masterclass235345624342346723[[#This Row],[DIAS]]*Masterclass235345624342346723[[#This Row],[PAX / Q]]*Masterclass235345624342346723[[#This Row],[COSTO]]</f>
        <v>2295</v>
      </c>
      <c r="H48" s="132">
        <v>0</v>
      </c>
      <c r="I48" s="52">
        <f>Masterclass235345624342346723[[#This Row],[TTL COSTO]]+Masterclass235345624342346723[[#This Row],[SERVICIO 15%]]</f>
        <v>2295</v>
      </c>
      <c r="J48" s="52">
        <f>Masterclass235345624342346723[[#This Row],[SUBTOTAL]]*10%</f>
        <v>229.5</v>
      </c>
      <c r="K48" s="52">
        <f>Masterclass235345624342346723[[#This Row],[10% Fee]]*16%</f>
        <v>36.72</v>
      </c>
      <c r="L48" s="52">
        <f>Masterclass235345624342346723[[#This Row],[IVA]]+Masterclass235345624342346723[[#This Row],[10% Fee]]+Masterclass235345624342346723[[#This Row],[SUBTOTAL]]</f>
        <v>2561.2200000000003</v>
      </c>
      <c r="O48" s="38"/>
      <c r="P48" s="38"/>
      <c r="Q48" s="38"/>
      <c r="R48" s="38"/>
    </row>
    <row r="49" spans="2:18" ht="31">
      <c r="B49" s="107"/>
      <c r="C49" s="119" t="s">
        <v>57</v>
      </c>
      <c r="D49" s="130">
        <v>1425</v>
      </c>
      <c r="E49" s="120">
        <v>2</v>
      </c>
      <c r="F49" s="121">
        <v>1</v>
      </c>
      <c r="G49" s="122">
        <f>Masterclass235345624342346723[[#This Row],[DIAS]]*Masterclass235345624342346723[[#This Row],[PAX / Q]]*Masterclass235345624342346723[[#This Row],[COSTO]]</f>
        <v>2850</v>
      </c>
      <c r="H49" s="132">
        <v>0</v>
      </c>
      <c r="I49" s="52">
        <f>Masterclass235345624342346723[[#This Row],[TTL COSTO]]+Masterclass235345624342346723[[#This Row],[SERVICIO 15%]]</f>
        <v>2850</v>
      </c>
      <c r="J49" s="52">
        <f>Masterclass235345624342346723[[#This Row],[SUBTOTAL]]*10%</f>
        <v>285</v>
      </c>
      <c r="K49" s="52">
        <f>Masterclass235345624342346723[[#This Row],[10% Fee]]*16%</f>
        <v>45.6</v>
      </c>
      <c r="L49" s="52">
        <f>Masterclass235345624342346723[[#This Row],[IVA]]+Masterclass235345624342346723[[#This Row],[10% Fee]]+Masterclass235345624342346723[[#This Row],[SUBTOTAL]]</f>
        <v>3180.6</v>
      </c>
      <c r="O49" s="38"/>
      <c r="P49" s="38"/>
      <c r="Q49" s="38"/>
      <c r="R49" s="38"/>
    </row>
    <row r="50" spans="2:18" ht="15.5">
      <c r="B50" s="107"/>
      <c r="C50" s="129" t="s">
        <v>49</v>
      </c>
      <c r="D50" s="130">
        <v>390</v>
      </c>
      <c r="E50" s="120">
        <v>2</v>
      </c>
      <c r="F50" s="121">
        <v>1</v>
      </c>
      <c r="G50" s="122">
        <f>Masterclass235345624342346723[[#This Row],[DIAS]]*Masterclass235345624342346723[[#This Row],[PAX / Q]]*Masterclass235345624342346723[[#This Row],[COSTO]]</f>
        <v>780</v>
      </c>
      <c r="H50" s="132">
        <v>0</v>
      </c>
      <c r="I50" s="52">
        <f>Masterclass235345624342346723[[#This Row],[TTL COSTO]]+Masterclass235345624342346723[[#This Row],[SERVICIO 15%]]</f>
        <v>780</v>
      </c>
      <c r="J50" s="52">
        <f>Masterclass235345624342346723[[#This Row],[SUBTOTAL]]*10%</f>
        <v>78</v>
      </c>
      <c r="K50" s="52">
        <f>Masterclass235345624342346723[[#This Row],[10% Fee]]*16%</f>
        <v>12.48</v>
      </c>
      <c r="L50" s="52">
        <f>Masterclass235345624342346723[[#This Row],[IVA]]+Masterclass235345624342346723[[#This Row],[10% Fee]]+Masterclass235345624342346723[[#This Row],[SUBTOTAL]]</f>
        <v>870.48</v>
      </c>
      <c r="O50" s="38"/>
      <c r="P50" s="38"/>
      <c r="Q50" s="38"/>
      <c r="R50" s="38"/>
    </row>
    <row r="51" spans="2:18" ht="31">
      <c r="B51" s="107"/>
      <c r="C51" s="119" t="s">
        <v>58</v>
      </c>
      <c r="D51" s="130">
        <v>740</v>
      </c>
      <c r="E51" s="120">
        <v>9</v>
      </c>
      <c r="F51" s="121">
        <v>1</v>
      </c>
      <c r="G51" s="122">
        <f>Masterclass235345624342346723[[#This Row],[DIAS]]*Masterclass235345624342346723[[#This Row],[PAX / Q]]*Masterclass235345624342346723[[#This Row],[COSTO]]</f>
        <v>6660</v>
      </c>
      <c r="H51" s="132">
        <v>0</v>
      </c>
      <c r="I51" s="52">
        <f>Masterclass235345624342346723[[#This Row],[TTL COSTO]]+Masterclass235345624342346723[[#This Row],[SERVICIO 15%]]</f>
        <v>6660</v>
      </c>
      <c r="J51" s="52">
        <f>Masterclass235345624342346723[[#This Row],[SUBTOTAL]]*10%</f>
        <v>666</v>
      </c>
      <c r="K51" s="52">
        <f>Masterclass235345624342346723[[#This Row],[10% Fee]]*16%</f>
        <v>106.56</v>
      </c>
      <c r="L51" s="52">
        <f>Masterclass235345624342346723[[#This Row],[IVA]]+Masterclass235345624342346723[[#This Row],[10% Fee]]+Masterclass235345624342346723[[#This Row],[SUBTOTAL]]</f>
        <v>7432.5599999999995</v>
      </c>
      <c r="O51" s="38"/>
      <c r="P51" s="38"/>
      <c r="Q51" s="38"/>
      <c r="R51" s="38"/>
    </row>
    <row r="52" spans="2:18" ht="31">
      <c r="B52" s="107"/>
      <c r="C52" s="119" t="s">
        <v>59</v>
      </c>
      <c r="D52" s="130">
        <v>740</v>
      </c>
      <c r="E52" s="120">
        <v>9</v>
      </c>
      <c r="F52" s="121">
        <v>1</v>
      </c>
      <c r="G52" s="122">
        <f>Masterclass235345624342346723[[#This Row],[DIAS]]*Masterclass235345624342346723[[#This Row],[PAX / Q]]*Masterclass235345624342346723[[#This Row],[COSTO]]</f>
        <v>6660</v>
      </c>
      <c r="H52" s="132">
        <v>0</v>
      </c>
      <c r="I52" s="52">
        <f>Masterclass235345624342346723[[#This Row],[TTL COSTO]]+Masterclass235345624342346723[[#This Row],[SERVICIO 15%]]</f>
        <v>6660</v>
      </c>
      <c r="J52" s="52">
        <f>Masterclass235345624342346723[[#This Row],[SUBTOTAL]]*10%</f>
        <v>666</v>
      </c>
      <c r="K52" s="52">
        <f>Masterclass235345624342346723[[#This Row],[10% Fee]]*16%</f>
        <v>106.56</v>
      </c>
      <c r="L52" s="52">
        <f>Masterclass235345624342346723[[#This Row],[IVA]]+Masterclass235345624342346723[[#This Row],[10% Fee]]+Masterclass235345624342346723[[#This Row],[SUBTOTAL]]</f>
        <v>7432.5599999999995</v>
      </c>
      <c r="O52" s="38"/>
      <c r="P52" s="38"/>
      <c r="Q52" s="38"/>
      <c r="R52" s="38"/>
    </row>
    <row r="53" spans="2:18" ht="31">
      <c r="B53" s="107"/>
      <c r="C53" s="119" t="s">
        <v>60</v>
      </c>
      <c r="D53" s="130">
        <v>255</v>
      </c>
      <c r="E53" s="120">
        <v>9</v>
      </c>
      <c r="F53" s="121">
        <v>1</v>
      </c>
      <c r="G53" s="122">
        <f>Masterclass235345624342346723[[#This Row],[DIAS]]*Masterclass235345624342346723[[#This Row],[PAX / Q]]*Masterclass235345624342346723[[#This Row],[COSTO]]</f>
        <v>2295</v>
      </c>
      <c r="H53" s="132">
        <v>0</v>
      </c>
      <c r="I53" s="52">
        <f>Masterclass235345624342346723[[#This Row],[TTL COSTO]]+Masterclass235345624342346723[[#This Row],[SERVICIO 15%]]</f>
        <v>2295</v>
      </c>
      <c r="J53" s="52">
        <f>Masterclass235345624342346723[[#This Row],[SUBTOTAL]]*10%</f>
        <v>229.5</v>
      </c>
      <c r="K53" s="52">
        <f>Masterclass235345624342346723[[#This Row],[10% Fee]]*16%</f>
        <v>36.72</v>
      </c>
      <c r="L53" s="52">
        <f>Masterclass235345624342346723[[#This Row],[IVA]]+Masterclass235345624342346723[[#This Row],[10% Fee]]+Masterclass235345624342346723[[#This Row],[SUBTOTAL]]</f>
        <v>2561.2200000000003</v>
      </c>
      <c r="O53" s="38"/>
      <c r="P53" s="38"/>
      <c r="Q53" s="38"/>
      <c r="R53" s="38"/>
    </row>
    <row r="54" spans="2:18" ht="31">
      <c r="B54" s="107"/>
      <c r="C54" s="119" t="s">
        <v>61</v>
      </c>
      <c r="D54" s="130">
        <v>1170</v>
      </c>
      <c r="E54" s="120">
        <v>2</v>
      </c>
      <c r="F54" s="121">
        <v>1</v>
      </c>
      <c r="G54" s="122">
        <f>Masterclass235345624342346723[[#This Row],[DIAS]]*Masterclass235345624342346723[[#This Row],[PAX / Q]]*Masterclass235345624342346723[[#This Row],[COSTO]]</f>
        <v>2340</v>
      </c>
      <c r="H54" s="132">
        <v>0</v>
      </c>
      <c r="I54" s="52">
        <f>Masterclass235345624342346723[[#This Row],[TTL COSTO]]+Masterclass235345624342346723[[#This Row],[SERVICIO 15%]]</f>
        <v>2340</v>
      </c>
      <c r="J54" s="52">
        <f>Masterclass235345624342346723[[#This Row],[SUBTOTAL]]*10%</f>
        <v>234</v>
      </c>
      <c r="K54" s="52">
        <f>Masterclass235345624342346723[[#This Row],[10% Fee]]*16%</f>
        <v>37.44</v>
      </c>
      <c r="L54" s="52">
        <f>Masterclass235345624342346723[[#This Row],[IVA]]+Masterclass235345624342346723[[#This Row],[10% Fee]]+Masterclass235345624342346723[[#This Row],[SUBTOTAL]]</f>
        <v>2611.44</v>
      </c>
      <c r="O54" s="38"/>
      <c r="P54" s="38"/>
      <c r="Q54" s="38"/>
      <c r="R54" s="38"/>
    </row>
    <row r="55" spans="2:18" ht="15.5">
      <c r="B55" s="107"/>
      <c r="C55" s="119" t="s">
        <v>49</v>
      </c>
      <c r="D55" s="130">
        <v>390</v>
      </c>
      <c r="E55" s="120">
        <v>2</v>
      </c>
      <c r="F55" s="121">
        <v>1</v>
      </c>
      <c r="G55" s="122">
        <f>Masterclass235345624342346723[[#This Row],[DIAS]]*Masterclass235345624342346723[[#This Row],[PAX / Q]]*Masterclass235345624342346723[[#This Row],[COSTO]]</f>
        <v>780</v>
      </c>
      <c r="H55" s="132">
        <v>0</v>
      </c>
      <c r="I55" s="52">
        <f>Masterclass235345624342346723[[#This Row],[TTL COSTO]]+Masterclass235345624342346723[[#This Row],[SERVICIO 15%]]</f>
        <v>780</v>
      </c>
      <c r="J55" s="52">
        <f>Masterclass235345624342346723[[#This Row],[SUBTOTAL]]*10%</f>
        <v>78</v>
      </c>
      <c r="K55" s="52">
        <f>Masterclass235345624342346723[[#This Row],[10% Fee]]*16%</f>
        <v>12.48</v>
      </c>
      <c r="L55" s="52">
        <f>Masterclass235345624342346723[[#This Row],[IVA]]+Masterclass235345624342346723[[#This Row],[10% Fee]]+Masterclass235345624342346723[[#This Row],[SUBTOTAL]]</f>
        <v>870.48</v>
      </c>
      <c r="O55" s="38"/>
      <c r="P55" s="38"/>
      <c r="Q55" s="38"/>
      <c r="R55" s="38"/>
    </row>
    <row r="56" spans="2:18" ht="18.649999999999999" customHeight="1">
      <c r="B56" s="4"/>
      <c r="C56" s="5" t="s">
        <v>62</v>
      </c>
      <c r="D56" s="36"/>
      <c r="E56" s="2"/>
      <c r="F56" s="2"/>
      <c r="G56" s="2"/>
      <c r="H56" s="2"/>
      <c r="I56" s="2"/>
      <c r="J56" s="2"/>
      <c r="K56" s="2"/>
      <c r="L56" s="2"/>
      <c r="O56" s="38"/>
    </row>
    <row r="57" spans="2:18" ht="51" customHeight="1">
      <c r="B57" s="28"/>
      <c r="C57" s="24" t="s">
        <v>63</v>
      </c>
      <c r="D57" s="25">
        <v>23</v>
      </c>
      <c r="E57" s="106">
        <v>1</v>
      </c>
      <c r="F57" s="33">
        <v>1</v>
      </c>
      <c r="G57" s="134">
        <f>Masterclass235345624342346723[[#This Row],[DIAS]]*Masterclass235345624342346723[[#This Row],[PAX / Q]]*Masterclass235345624342346723[[#This Row],[COSTO]]</f>
        <v>23</v>
      </c>
      <c r="H57" s="134">
        <v>0</v>
      </c>
      <c r="I57" s="134">
        <f>Masterclass235345624342346723[[#This Row],[TTL COSTO]]+Masterclass235345624342346723[[#This Row],[SERVICIO 15%]]</f>
        <v>23</v>
      </c>
      <c r="J57" s="134">
        <f>Masterclass235345624342346723[[#This Row],[SUBTOTAL]]*10%</f>
        <v>2.3000000000000003</v>
      </c>
      <c r="K57" s="134">
        <f>Masterclass235345624342346723[[#This Row],[10% Fee]]*16%</f>
        <v>0.36800000000000005</v>
      </c>
      <c r="L57" s="134">
        <f>Masterclass235345624342346723[[#This Row],[IVA]]+Masterclass235345624342346723[[#This Row],[10% Fee]]+Masterclass235345624342346723[[#This Row],[SUBTOTAL]]</f>
        <v>25.667999999999999</v>
      </c>
      <c r="O57" s="38"/>
      <c r="P57" s="38"/>
      <c r="Q57" s="38"/>
      <c r="R57" s="38"/>
    </row>
    <row r="58" spans="2:18" ht="37.4" customHeight="1">
      <c r="B58" s="28"/>
      <c r="C58" s="24" t="s">
        <v>64</v>
      </c>
      <c r="D58" s="25">
        <v>5</v>
      </c>
      <c r="E58" s="106">
        <v>51</v>
      </c>
      <c r="F58" s="33">
        <v>1</v>
      </c>
      <c r="G58" s="134">
        <f>Masterclass235345624342346723[[#This Row],[DIAS]]*Masterclass235345624342346723[[#This Row],[PAX / Q]]*Masterclass235345624342346723[[#This Row],[COSTO]]</f>
        <v>255</v>
      </c>
      <c r="H58" s="134">
        <v>0</v>
      </c>
      <c r="I58" s="134">
        <f>Masterclass235345624342346723[[#This Row],[TTL COSTO]]+Masterclass235345624342346723[[#This Row],[SERVICIO 15%]]</f>
        <v>255</v>
      </c>
      <c r="J58" s="134">
        <f>Masterclass235345624342346723[[#This Row],[SUBTOTAL]]*10%</f>
        <v>25.5</v>
      </c>
      <c r="K58" s="134">
        <f>Masterclass235345624342346723[[#This Row],[10% Fee]]*16%</f>
        <v>4.08</v>
      </c>
      <c r="L58" s="134">
        <f>Masterclass235345624342346723[[#This Row],[IVA]]+Masterclass235345624342346723[[#This Row],[10% Fee]]+Masterclass235345624342346723[[#This Row],[SUBTOTAL]]</f>
        <v>284.58</v>
      </c>
      <c r="O58" s="38"/>
      <c r="P58" s="38"/>
      <c r="Q58" s="38"/>
      <c r="R58" s="38"/>
    </row>
    <row r="59" spans="2:18" ht="59.15" customHeight="1">
      <c r="B59" s="28"/>
      <c r="C59" s="24" t="s">
        <v>65</v>
      </c>
      <c r="D59" s="25">
        <v>7</v>
      </c>
      <c r="E59" s="106">
        <v>51</v>
      </c>
      <c r="F59" s="33">
        <v>1</v>
      </c>
      <c r="G59" s="134">
        <f>Masterclass235345624342346723[[#This Row],[DIAS]]*Masterclass235345624342346723[[#This Row],[PAX / Q]]*Masterclass235345624342346723[[#This Row],[COSTO]]</f>
        <v>357</v>
      </c>
      <c r="H59" s="134">
        <v>0</v>
      </c>
      <c r="I59" s="134">
        <f>Masterclass235345624342346723[[#This Row],[TTL COSTO]]+Masterclass235345624342346723[[#This Row],[SERVICIO 15%]]</f>
        <v>357</v>
      </c>
      <c r="J59" s="134">
        <f>Masterclass235345624342346723[[#This Row],[SUBTOTAL]]*10%</f>
        <v>35.700000000000003</v>
      </c>
      <c r="K59" s="134">
        <f>Masterclass235345624342346723[[#This Row],[10% Fee]]*16%</f>
        <v>5.7120000000000006</v>
      </c>
      <c r="L59" s="134">
        <f>Masterclass235345624342346723[[#This Row],[IVA]]+Masterclass235345624342346723[[#This Row],[10% Fee]]+Masterclass235345624342346723[[#This Row],[SUBTOTAL]]</f>
        <v>398.41200000000003</v>
      </c>
      <c r="O59" s="38"/>
      <c r="P59" s="38"/>
      <c r="Q59" s="38"/>
      <c r="R59" s="38"/>
    </row>
    <row r="60" spans="2:18" ht="24" customHeight="1">
      <c r="B60" s="4"/>
      <c r="C60" s="105" t="s">
        <v>66</v>
      </c>
      <c r="D60" s="36"/>
      <c r="E60" s="2"/>
      <c r="F60" s="2"/>
      <c r="G60" s="2"/>
      <c r="H60" s="2"/>
      <c r="I60" s="2"/>
      <c r="J60" s="2"/>
      <c r="K60" s="2"/>
      <c r="L60" s="2"/>
      <c r="O60" s="38"/>
    </row>
    <row r="61" spans="2:18" ht="31">
      <c r="B61" s="108"/>
      <c r="C61" s="119" t="s">
        <v>67</v>
      </c>
      <c r="D61" s="130">
        <v>170</v>
      </c>
      <c r="E61" s="120">
        <v>51</v>
      </c>
      <c r="F61" s="121">
        <v>1</v>
      </c>
      <c r="G61" s="122">
        <f>Masterclass235345624342346723[[#This Row],[DIAS]]*Masterclass235345624342346723[[#This Row],[PAX / Q]]*Masterclass235345624342346723[[#This Row],[COSTO]]</f>
        <v>8670</v>
      </c>
      <c r="H61" s="122">
        <v>0</v>
      </c>
      <c r="I61" s="122">
        <f>Masterclass235345624342346723[[#This Row],[TTL COSTO]]+Masterclass235345624342346723[[#This Row],[SERVICIO 15%]]</f>
        <v>8670</v>
      </c>
      <c r="J61" s="122">
        <f>Masterclass235345624342346723[[#This Row],[SUBTOTAL]]*10%</f>
        <v>867</v>
      </c>
      <c r="K61" s="122">
        <f>Masterclass235345624342346723[[#This Row],[10% Fee]]*16%</f>
        <v>138.72</v>
      </c>
      <c r="L61" s="122">
        <f>Masterclass235345624342346723[[#This Row],[IVA]]+Masterclass235345624342346723[[#This Row],[10% Fee]]+Masterclass235345624342346723[[#This Row],[SUBTOTAL]]</f>
        <v>9675.7199999999993</v>
      </c>
      <c r="O61" s="38"/>
      <c r="P61" s="38"/>
      <c r="Q61" s="38"/>
      <c r="R61" s="38"/>
    </row>
    <row r="62" spans="2:18" ht="31">
      <c r="B62" s="108"/>
      <c r="C62" s="119" t="s">
        <v>68</v>
      </c>
      <c r="D62" s="130">
        <v>170</v>
      </c>
      <c r="E62" s="120">
        <v>51</v>
      </c>
      <c r="F62" s="121">
        <v>1</v>
      </c>
      <c r="G62" s="122">
        <f>Masterclass235345624342346723[[#This Row],[DIAS]]*Masterclass235345624342346723[[#This Row],[PAX / Q]]*Masterclass235345624342346723[[#This Row],[COSTO]]</f>
        <v>8670</v>
      </c>
      <c r="H62" s="122">
        <v>0</v>
      </c>
      <c r="I62" s="122">
        <f>Masterclass235345624342346723[[#This Row],[TTL COSTO]]+Masterclass235345624342346723[[#This Row],[SERVICIO 15%]]</f>
        <v>8670</v>
      </c>
      <c r="J62" s="122">
        <f>Masterclass235345624342346723[[#This Row],[SUBTOTAL]]*10%</f>
        <v>867</v>
      </c>
      <c r="K62" s="122">
        <f>Masterclass235345624342346723[[#This Row],[10% Fee]]*16%</f>
        <v>138.72</v>
      </c>
      <c r="L62" s="122">
        <f>Masterclass235345624342346723[[#This Row],[IVA]]+Masterclass235345624342346723[[#This Row],[10% Fee]]+Masterclass235345624342346723[[#This Row],[SUBTOTAL]]</f>
        <v>9675.7199999999993</v>
      </c>
      <c r="O62" s="38"/>
      <c r="P62" s="38"/>
      <c r="Q62" s="38"/>
      <c r="R62" s="38"/>
    </row>
    <row r="63" spans="2:18" ht="15.5">
      <c r="B63" s="108"/>
      <c r="C63" s="119" t="s">
        <v>69</v>
      </c>
      <c r="D63" s="130">
        <v>2980</v>
      </c>
      <c r="E63" s="120">
        <v>1</v>
      </c>
      <c r="F63" s="121">
        <v>1</v>
      </c>
      <c r="G63" s="122">
        <f>Masterclass235345624342346723[[#This Row],[DIAS]]*Masterclass235345624342346723[[#This Row],[PAX / Q]]*Masterclass235345624342346723[[#This Row],[COSTO]]</f>
        <v>2980</v>
      </c>
      <c r="H63" s="122">
        <v>0</v>
      </c>
      <c r="I63" s="122">
        <f>Masterclass235345624342346723[[#This Row],[TTL COSTO]]+Masterclass235345624342346723[[#This Row],[SERVICIO 15%]]</f>
        <v>2980</v>
      </c>
      <c r="J63" s="122">
        <f>Masterclass235345624342346723[[#This Row],[SUBTOTAL]]*10%</f>
        <v>298</v>
      </c>
      <c r="K63" s="122">
        <f>Masterclass235345624342346723[[#This Row],[10% Fee]]*16%</f>
        <v>47.68</v>
      </c>
      <c r="L63" s="122">
        <f>Masterclass235345624342346723[[#This Row],[IVA]]+Masterclass235345624342346723[[#This Row],[10% Fee]]+Masterclass235345624342346723[[#This Row],[SUBTOTAL]]</f>
        <v>3325.68</v>
      </c>
      <c r="O63" s="38"/>
      <c r="P63" s="38"/>
      <c r="Q63" s="38"/>
      <c r="R63" s="38"/>
    </row>
    <row r="64" spans="2:18" ht="46.5">
      <c r="B64" s="108"/>
      <c r="C64" s="119" t="s">
        <v>70</v>
      </c>
      <c r="D64" s="130">
        <v>520</v>
      </c>
      <c r="E64" s="120">
        <v>51</v>
      </c>
      <c r="F64" s="121">
        <v>1</v>
      </c>
      <c r="G64" s="122">
        <f>Masterclass235345624342346723[[#This Row],[DIAS]]*Masterclass235345624342346723[[#This Row],[PAX / Q]]*Masterclass235345624342346723[[#This Row],[COSTO]]</f>
        <v>26520</v>
      </c>
      <c r="H64" s="122">
        <v>0</v>
      </c>
      <c r="I64" s="122">
        <f>Masterclass235345624342346723[[#This Row],[TTL COSTO]]+Masterclass235345624342346723[[#This Row],[SERVICIO 15%]]</f>
        <v>26520</v>
      </c>
      <c r="J64" s="122">
        <f>Masterclass235345624342346723[[#This Row],[SUBTOTAL]]*10%</f>
        <v>2652</v>
      </c>
      <c r="K64" s="122">
        <f>Masterclass235345624342346723[[#This Row],[10% Fee]]*16%</f>
        <v>424.32</v>
      </c>
      <c r="L64" s="122">
        <f>Masterclass235345624342346723[[#This Row],[IVA]]+Masterclass235345624342346723[[#This Row],[10% Fee]]+Masterclass235345624342346723[[#This Row],[SUBTOTAL]]</f>
        <v>29596.32</v>
      </c>
      <c r="O64" s="38"/>
      <c r="P64" s="38"/>
      <c r="Q64" s="38"/>
      <c r="R64" s="38"/>
    </row>
    <row r="65" spans="2:21" ht="15.5">
      <c r="B65" s="108"/>
      <c r="C65" s="119" t="s">
        <v>71</v>
      </c>
      <c r="D65" s="130">
        <v>170</v>
      </c>
      <c r="E65" s="120">
        <v>51</v>
      </c>
      <c r="F65" s="121">
        <v>1</v>
      </c>
      <c r="G65" s="122">
        <f>Masterclass235345624342346723[[#This Row],[DIAS]]*Masterclass235345624342346723[[#This Row],[PAX / Q]]*Masterclass235345624342346723[[#This Row],[COSTO]]</f>
        <v>8670</v>
      </c>
      <c r="H65" s="122">
        <v>0</v>
      </c>
      <c r="I65" s="122">
        <f>Masterclass235345624342346723[[#This Row],[TTL COSTO]]+Masterclass235345624342346723[[#This Row],[SERVICIO 15%]]</f>
        <v>8670</v>
      </c>
      <c r="J65" s="122">
        <f>Masterclass235345624342346723[[#This Row],[SUBTOTAL]]*10%</f>
        <v>867</v>
      </c>
      <c r="K65" s="122">
        <f>Masterclass235345624342346723[[#This Row],[10% Fee]]*16%</f>
        <v>138.72</v>
      </c>
      <c r="L65" s="122">
        <f>Masterclass235345624342346723[[#This Row],[IVA]]+Masterclass235345624342346723[[#This Row],[10% Fee]]+Masterclass235345624342346723[[#This Row],[SUBTOTAL]]</f>
        <v>9675.7199999999993</v>
      </c>
      <c r="O65" s="38"/>
      <c r="P65" s="38"/>
      <c r="Q65" s="38"/>
      <c r="R65" s="38"/>
    </row>
    <row r="66" spans="2:21" ht="46.5">
      <c r="B66" s="108"/>
      <c r="C66" s="129" t="s">
        <v>72</v>
      </c>
      <c r="D66" s="130">
        <v>155</v>
      </c>
      <c r="E66" s="120">
        <v>51</v>
      </c>
      <c r="F66" s="121">
        <v>1</v>
      </c>
      <c r="G66" s="122">
        <f>Masterclass235345624342346723[[#This Row],[DIAS]]*Masterclass235345624342346723[[#This Row],[PAX / Q]]*Masterclass235345624342346723[[#This Row],[COSTO]]</f>
        <v>7905</v>
      </c>
      <c r="H66" s="122">
        <v>0</v>
      </c>
      <c r="I66" s="122">
        <f>Masterclass235345624342346723[[#This Row],[TTL COSTO]]+Masterclass235345624342346723[[#This Row],[SERVICIO 15%]]</f>
        <v>7905</v>
      </c>
      <c r="J66" s="122">
        <f>Masterclass235345624342346723[[#This Row],[SUBTOTAL]]*10%</f>
        <v>790.5</v>
      </c>
      <c r="K66" s="122">
        <f>Masterclass235345624342346723[[#This Row],[10% Fee]]*16%</f>
        <v>126.48</v>
      </c>
      <c r="L66" s="122">
        <f>Masterclass235345624342346723[[#This Row],[IVA]]+Masterclass235345624342346723[[#This Row],[10% Fee]]+Masterclass235345624342346723[[#This Row],[SUBTOTAL]]</f>
        <v>8821.98</v>
      </c>
      <c r="O66" s="38"/>
      <c r="P66" s="38"/>
      <c r="Q66" s="38"/>
      <c r="R66" s="38"/>
      <c r="S66" s="38"/>
      <c r="T66" s="38"/>
      <c r="U66" s="38">
        <f t="shared" ref="U66:U73" si="3">SUM(S66:T66)</f>
        <v>0</v>
      </c>
    </row>
    <row r="67" spans="2:21" ht="31">
      <c r="B67" s="108"/>
      <c r="C67" s="119" t="s">
        <v>73</v>
      </c>
      <c r="D67" s="130">
        <v>170</v>
      </c>
      <c r="E67" s="120">
        <v>51</v>
      </c>
      <c r="F67" s="121">
        <v>1</v>
      </c>
      <c r="G67" s="122">
        <f>Masterclass235345624342346723[[#This Row],[DIAS]]*Masterclass235345624342346723[[#This Row],[PAX / Q]]*Masterclass235345624342346723[[#This Row],[COSTO]]</f>
        <v>8670</v>
      </c>
      <c r="H67" s="122">
        <v>0</v>
      </c>
      <c r="I67" s="122">
        <f>Masterclass235345624342346723[[#This Row],[TTL COSTO]]+Masterclass235345624342346723[[#This Row],[SERVICIO 15%]]</f>
        <v>8670</v>
      </c>
      <c r="J67" s="122">
        <f>Masterclass235345624342346723[[#This Row],[SUBTOTAL]]*10%</f>
        <v>867</v>
      </c>
      <c r="K67" s="122">
        <f>Masterclass235345624342346723[[#This Row],[10% Fee]]*16%</f>
        <v>138.72</v>
      </c>
      <c r="L67" s="122">
        <f>Masterclass235345624342346723[[#This Row],[IVA]]+Masterclass235345624342346723[[#This Row],[10% Fee]]+Masterclass235345624342346723[[#This Row],[SUBTOTAL]]</f>
        <v>9675.7199999999993</v>
      </c>
      <c r="O67" s="38"/>
      <c r="P67" s="38"/>
      <c r="Q67" s="38"/>
      <c r="R67" s="38"/>
      <c r="S67" s="38"/>
      <c r="T67" s="38"/>
      <c r="U67" s="38">
        <f t="shared" si="3"/>
        <v>0</v>
      </c>
    </row>
    <row r="68" spans="2:21" ht="31">
      <c r="B68" s="108"/>
      <c r="C68" s="119" t="s">
        <v>74</v>
      </c>
      <c r="D68" s="130">
        <v>520</v>
      </c>
      <c r="E68" s="120">
        <v>51</v>
      </c>
      <c r="F68" s="121">
        <v>1</v>
      </c>
      <c r="G68" s="122">
        <f>Masterclass235345624342346723[[#This Row],[DIAS]]*Masterclass235345624342346723[[#This Row],[PAX / Q]]*Masterclass235345624342346723[[#This Row],[COSTO]]</f>
        <v>26520</v>
      </c>
      <c r="H68" s="122">
        <v>0</v>
      </c>
      <c r="I68" s="122">
        <f>Masterclass235345624342346723[[#This Row],[TTL COSTO]]+Masterclass235345624342346723[[#This Row],[SERVICIO 15%]]</f>
        <v>26520</v>
      </c>
      <c r="J68" s="122">
        <f>Masterclass235345624342346723[[#This Row],[SUBTOTAL]]*10%</f>
        <v>2652</v>
      </c>
      <c r="K68" s="122">
        <f>Masterclass235345624342346723[[#This Row],[10% Fee]]*16%</f>
        <v>424.32</v>
      </c>
      <c r="L68" s="122">
        <f>Masterclass235345624342346723[[#This Row],[IVA]]+Masterclass235345624342346723[[#This Row],[10% Fee]]+Masterclass235345624342346723[[#This Row],[SUBTOTAL]]</f>
        <v>29596.32</v>
      </c>
      <c r="O68" s="38"/>
      <c r="P68" s="38"/>
      <c r="Q68" s="38"/>
      <c r="R68" s="38"/>
      <c r="S68" s="38"/>
      <c r="T68" s="38"/>
      <c r="U68" s="38">
        <f t="shared" si="3"/>
        <v>0</v>
      </c>
    </row>
    <row r="69" spans="2:21" ht="15.5">
      <c r="B69" s="108"/>
      <c r="C69" s="119" t="s">
        <v>75</v>
      </c>
      <c r="D69" s="130">
        <v>7900</v>
      </c>
      <c r="E69" s="120">
        <v>1</v>
      </c>
      <c r="F69" s="121">
        <v>1</v>
      </c>
      <c r="G69" s="122">
        <f>Masterclass235345624342346723[[#This Row],[DIAS]]*Masterclass235345624342346723[[#This Row],[PAX / Q]]*Masterclass235345624342346723[[#This Row],[COSTO]]</f>
        <v>7900</v>
      </c>
      <c r="H69" s="122">
        <v>0</v>
      </c>
      <c r="I69" s="122">
        <f>Masterclass235345624342346723[[#This Row],[TTL COSTO]]+Masterclass235345624342346723[[#This Row],[SERVICIO 15%]]</f>
        <v>7900</v>
      </c>
      <c r="J69" s="122">
        <f>Masterclass235345624342346723[[#This Row],[SUBTOTAL]]*10%</f>
        <v>790</v>
      </c>
      <c r="K69" s="122">
        <f>Masterclass235345624342346723[[#This Row],[10% Fee]]*16%</f>
        <v>126.4</v>
      </c>
      <c r="L69" s="122">
        <f>Masterclass235345624342346723[[#This Row],[IVA]]+Masterclass235345624342346723[[#This Row],[10% Fee]]+Masterclass235345624342346723[[#This Row],[SUBTOTAL]]</f>
        <v>8816.4</v>
      </c>
      <c r="O69" s="38"/>
      <c r="P69" s="38"/>
      <c r="Q69" s="38"/>
      <c r="R69" s="38"/>
      <c r="S69" s="38"/>
      <c r="T69" s="38"/>
      <c r="U69" s="38">
        <f t="shared" si="3"/>
        <v>0</v>
      </c>
    </row>
    <row r="70" spans="2:21" ht="31">
      <c r="B70" s="108"/>
      <c r="C70" s="119" t="s">
        <v>76</v>
      </c>
      <c r="D70" s="130">
        <v>170</v>
      </c>
      <c r="E70" s="120">
        <v>51</v>
      </c>
      <c r="F70" s="121">
        <v>1</v>
      </c>
      <c r="G70" s="122">
        <f>Masterclass235345624342346723[[#This Row],[DIAS]]*Masterclass235345624342346723[[#This Row],[PAX / Q]]*Masterclass235345624342346723[[#This Row],[COSTO]]</f>
        <v>8670</v>
      </c>
      <c r="H70" s="122">
        <v>0</v>
      </c>
      <c r="I70" s="122">
        <f>Masterclass235345624342346723[[#This Row],[TTL COSTO]]+Masterclass235345624342346723[[#This Row],[SERVICIO 15%]]</f>
        <v>8670</v>
      </c>
      <c r="J70" s="122">
        <f>Masterclass235345624342346723[[#This Row],[SUBTOTAL]]*10%</f>
        <v>867</v>
      </c>
      <c r="K70" s="122">
        <f>Masterclass235345624342346723[[#This Row],[10% Fee]]*16%</f>
        <v>138.72</v>
      </c>
      <c r="L70" s="122">
        <f>Masterclass235345624342346723[[#This Row],[IVA]]+Masterclass235345624342346723[[#This Row],[10% Fee]]+Masterclass235345624342346723[[#This Row],[SUBTOTAL]]</f>
        <v>9675.7199999999993</v>
      </c>
      <c r="O70" s="38"/>
      <c r="P70" s="38"/>
      <c r="Q70" s="38"/>
      <c r="R70" s="38"/>
      <c r="S70" s="38"/>
      <c r="T70" s="38"/>
      <c r="U70" s="38">
        <f t="shared" si="3"/>
        <v>0</v>
      </c>
    </row>
    <row r="71" spans="2:21" ht="31">
      <c r="B71" s="108"/>
      <c r="C71" s="119" t="s">
        <v>77</v>
      </c>
      <c r="D71" s="130">
        <v>155</v>
      </c>
      <c r="E71" s="120">
        <v>51</v>
      </c>
      <c r="F71" s="121">
        <v>1</v>
      </c>
      <c r="G71" s="122">
        <f>Masterclass235345624342346723[[#This Row],[DIAS]]*Masterclass235345624342346723[[#This Row],[PAX / Q]]*Masterclass235345624342346723[[#This Row],[COSTO]]</f>
        <v>7905</v>
      </c>
      <c r="H71" s="122">
        <v>0</v>
      </c>
      <c r="I71" s="122">
        <f>Masterclass235345624342346723[[#This Row],[TTL COSTO]]+Masterclass235345624342346723[[#This Row],[SERVICIO 15%]]</f>
        <v>7905</v>
      </c>
      <c r="J71" s="122">
        <f>Masterclass235345624342346723[[#This Row],[SUBTOTAL]]*10%</f>
        <v>790.5</v>
      </c>
      <c r="K71" s="122">
        <f>Masterclass235345624342346723[[#This Row],[10% Fee]]*16%</f>
        <v>126.48</v>
      </c>
      <c r="L71" s="122">
        <f>Masterclass235345624342346723[[#This Row],[IVA]]+Masterclass235345624342346723[[#This Row],[10% Fee]]+Masterclass235345624342346723[[#This Row],[SUBTOTAL]]</f>
        <v>8821.98</v>
      </c>
      <c r="O71" s="38"/>
      <c r="P71" s="38"/>
      <c r="Q71" s="38"/>
      <c r="R71" s="38"/>
      <c r="S71" s="38"/>
      <c r="T71" s="38"/>
      <c r="U71" s="38">
        <f t="shared" si="3"/>
        <v>0</v>
      </c>
    </row>
    <row r="72" spans="2:21" ht="31">
      <c r="B72" s="108"/>
      <c r="C72" s="119" t="s">
        <v>78</v>
      </c>
      <c r="D72" s="130">
        <v>155</v>
      </c>
      <c r="E72" s="120">
        <v>51</v>
      </c>
      <c r="F72" s="121">
        <v>1</v>
      </c>
      <c r="G72" s="122">
        <f>Masterclass235345624342346723[[#This Row],[DIAS]]*Masterclass235345624342346723[[#This Row],[PAX / Q]]*Masterclass235345624342346723[[#This Row],[COSTO]]</f>
        <v>7905</v>
      </c>
      <c r="H72" s="122">
        <v>0</v>
      </c>
      <c r="I72" s="122">
        <f>Masterclass235345624342346723[[#This Row],[TTL COSTO]]+Masterclass235345624342346723[[#This Row],[SERVICIO 15%]]</f>
        <v>7905</v>
      </c>
      <c r="J72" s="122">
        <f>Masterclass235345624342346723[[#This Row],[SUBTOTAL]]*10%</f>
        <v>790.5</v>
      </c>
      <c r="K72" s="122">
        <f>Masterclass235345624342346723[[#This Row],[10% Fee]]*16%</f>
        <v>126.48</v>
      </c>
      <c r="L72" s="122">
        <f>Masterclass235345624342346723[[#This Row],[IVA]]+Masterclass235345624342346723[[#This Row],[10% Fee]]+Masterclass235345624342346723[[#This Row],[SUBTOTAL]]</f>
        <v>8821.98</v>
      </c>
      <c r="O72" s="38"/>
      <c r="P72" s="38"/>
      <c r="Q72" s="38"/>
      <c r="R72" s="38"/>
      <c r="S72" s="38"/>
      <c r="T72" s="38"/>
      <c r="U72" s="38">
        <f t="shared" si="3"/>
        <v>0</v>
      </c>
    </row>
    <row r="73" spans="2:21" ht="31">
      <c r="B73" s="108"/>
      <c r="C73" s="119" t="s">
        <v>79</v>
      </c>
      <c r="D73" s="130">
        <v>155</v>
      </c>
      <c r="E73" s="120">
        <v>51</v>
      </c>
      <c r="F73" s="121">
        <v>1</v>
      </c>
      <c r="G73" s="122">
        <f>Masterclass235345624342346723[[#This Row],[DIAS]]*Masterclass235345624342346723[[#This Row],[PAX / Q]]*Masterclass235345624342346723[[#This Row],[COSTO]]</f>
        <v>7905</v>
      </c>
      <c r="H73" s="122">
        <v>0</v>
      </c>
      <c r="I73" s="122">
        <f>Masterclass235345624342346723[[#This Row],[TTL COSTO]]+Masterclass235345624342346723[[#This Row],[SERVICIO 15%]]</f>
        <v>7905</v>
      </c>
      <c r="J73" s="122">
        <f>Masterclass235345624342346723[[#This Row],[SUBTOTAL]]*10%</f>
        <v>790.5</v>
      </c>
      <c r="K73" s="122">
        <f>Masterclass235345624342346723[[#This Row],[10% Fee]]*16%</f>
        <v>126.48</v>
      </c>
      <c r="L73" s="122">
        <f>Masterclass235345624342346723[[#This Row],[IVA]]+Masterclass235345624342346723[[#This Row],[10% Fee]]+Masterclass235345624342346723[[#This Row],[SUBTOTAL]]</f>
        <v>8821.98</v>
      </c>
      <c r="O73" s="38"/>
      <c r="P73" s="38"/>
      <c r="Q73" s="38"/>
      <c r="R73" s="38"/>
      <c r="S73" s="38"/>
      <c r="T73" s="38"/>
      <c r="U73" s="38">
        <f t="shared" si="3"/>
        <v>0</v>
      </c>
    </row>
    <row r="74" spans="2:21" ht="17.5" customHeight="1">
      <c r="B74" s="4"/>
      <c r="C74" s="105" t="s">
        <v>80</v>
      </c>
      <c r="D74" s="36"/>
      <c r="E74" s="2"/>
      <c r="F74" s="2"/>
      <c r="G74" s="2"/>
      <c r="H74" s="2"/>
      <c r="I74" s="2"/>
      <c r="J74" s="2"/>
      <c r="K74" s="2"/>
      <c r="L74" s="2"/>
      <c r="O74" s="38"/>
    </row>
    <row r="75" spans="2:21" ht="15.5">
      <c r="B75" s="12">
        <v>46242</v>
      </c>
      <c r="C75" s="119" t="s">
        <v>81</v>
      </c>
      <c r="D75" s="39">
        <v>10400</v>
      </c>
      <c r="E75" s="42">
        <v>1</v>
      </c>
      <c r="F75" s="42">
        <v>1</v>
      </c>
      <c r="G75" s="122">
        <f>Masterclass235345624342346723[[#This Row],[DIAS]]*Masterclass235345624342346723[[#This Row],[PAX / Q]]*Masterclass235345624342346723[[#This Row],[COSTO]]</f>
        <v>10400</v>
      </c>
      <c r="H75" s="122">
        <v>0</v>
      </c>
      <c r="I75" s="122">
        <f>Masterclass235345624342346723[[#This Row],[TTL COSTO]]+Masterclass235345624342346723[[#This Row],[SERVICIO 15%]]</f>
        <v>10400</v>
      </c>
      <c r="J75" s="122">
        <f>Masterclass235345624342346723[[#This Row],[SUBTOTAL]]*10%</f>
        <v>1040</v>
      </c>
      <c r="K75" s="122">
        <f>Masterclass235345624342346723[[#This Row],[10% Fee]]*16%</f>
        <v>166.4</v>
      </c>
      <c r="L75" s="122">
        <f>Masterclass235345624342346723[[#This Row],[IVA]]+Masterclass235345624342346723[[#This Row],[10% Fee]]+Masterclass235345624342346723[[#This Row],[SUBTOTAL]]</f>
        <v>11606.4</v>
      </c>
      <c r="O75" s="38"/>
      <c r="P75" s="38"/>
      <c r="Q75" s="38"/>
      <c r="R75" s="38"/>
      <c r="S75" s="38"/>
      <c r="T75" s="38"/>
      <c r="U75" s="38">
        <f t="shared" ref="U75:U100" si="4">SUM(S75:T75)</f>
        <v>0</v>
      </c>
    </row>
    <row r="76" spans="2:21" ht="15.5">
      <c r="B76" s="12">
        <v>46242</v>
      </c>
      <c r="C76" s="129" t="s">
        <v>82</v>
      </c>
      <c r="D76" s="39">
        <v>780</v>
      </c>
      <c r="E76" s="42">
        <v>1</v>
      </c>
      <c r="F76" s="42">
        <v>1</v>
      </c>
      <c r="G76" s="122">
        <f>Masterclass235345624342346723[[#This Row],[DIAS]]*Masterclass235345624342346723[[#This Row],[PAX / Q]]*Masterclass235345624342346723[[#This Row],[COSTO]]</f>
        <v>780</v>
      </c>
      <c r="H76" s="122">
        <v>0</v>
      </c>
      <c r="I76" s="122">
        <f>Masterclass235345624342346723[[#This Row],[TTL COSTO]]+Masterclass235345624342346723[[#This Row],[SERVICIO 15%]]</f>
        <v>780</v>
      </c>
      <c r="J76" s="122">
        <f>Masterclass235345624342346723[[#This Row],[SUBTOTAL]]*10%</f>
        <v>78</v>
      </c>
      <c r="K76" s="122">
        <f>Masterclass235345624342346723[[#This Row],[10% Fee]]*16%</f>
        <v>12.48</v>
      </c>
      <c r="L76" s="122">
        <f>Masterclass235345624342346723[[#This Row],[IVA]]+Masterclass235345624342346723[[#This Row],[10% Fee]]+Masterclass235345624342346723[[#This Row],[SUBTOTAL]]</f>
        <v>870.48</v>
      </c>
      <c r="O76" s="38"/>
      <c r="P76" s="38"/>
      <c r="Q76" s="38"/>
      <c r="R76" s="38"/>
      <c r="S76" s="38"/>
      <c r="T76" s="38"/>
      <c r="U76" s="38">
        <f t="shared" si="4"/>
        <v>0</v>
      </c>
    </row>
    <row r="77" spans="2:21" ht="31">
      <c r="B77" s="12">
        <v>46242</v>
      </c>
      <c r="C77" s="119" t="s">
        <v>83</v>
      </c>
      <c r="D77" s="39">
        <v>780</v>
      </c>
      <c r="E77" s="120">
        <v>1</v>
      </c>
      <c r="F77" s="120">
        <v>1</v>
      </c>
      <c r="G77" s="122">
        <f>Masterclass235345624342346723[[#This Row],[DIAS]]*Masterclass235345624342346723[[#This Row],[PAX / Q]]*Masterclass235345624342346723[[#This Row],[COSTO]]</f>
        <v>780</v>
      </c>
      <c r="H77" s="122">
        <v>0</v>
      </c>
      <c r="I77" s="122">
        <f>Masterclass235345624342346723[[#This Row],[TTL COSTO]]+Masterclass235345624342346723[[#This Row],[SERVICIO 15%]]</f>
        <v>780</v>
      </c>
      <c r="J77" s="122">
        <f>Masterclass235345624342346723[[#This Row],[SUBTOTAL]]*10%</f>
        <v>78</v>
      </c>
      <c r="K77" s="122">
        <f>Masterclass235345624342346723[[#This Row],[10% Fee]]*16%</f>
        <v>12.48</v>
      </c>
      <c r="L77" s="122">
        <f>Masterclass235345624342346723[[#This Row],[IVA]]+Masterclass235345624342346723[[#This Row],[10% Fee]]+Masterclass235345624342346723[[#This Row],[SUBTOTAL]]</f>
        <v>870.48</v>
      </c>
      <c r="O77" s="38"/>
      <c r="P77" s="38"/>
      <c r="Q77" s="38"/>
      <c r="R77" s="38"/>
      <c r="S77" s="38"/>
      <c r="T77" s="38"/>
      <c r="U77" s="38">
        <f t="shared" si="4"/>
        <v>0</v>
      </c>
    </row>
    <row r="78" spans="2:21" ht="15.5">
      <c r="B78" s="12">
        <v>46242</v>
      </c>
      <c r="C78" s="119" t="s">
        <v>84</v>
      </c>
      <c r="D78" s="39">
        <v>1950</v>
      </c>
      <c r="E78" s="120">
        <v>1</v>
      </c>
      <c r="F78" s="120">
        <v>1</v>
      </c>
      <c r="G78" s="122">
        <f>Masterclass235345624342346723[[#This Row],[DIAS]]*Masterclass235345624342346723[[#This Row],[PAX / Q]]*Masterclass235345624342346723[[#This Row],[COSTO]]</f>
        <v>1950</v>
      </c>
      <c r="H78" s="122">
        <v>0</v>
      </c>
      <c r="I78" s="122">
        <f>Masterclass235345624342346723[[#This Row],[TTL COSTO]]+Masterclass235345624342346723[[#This Row],[SERVICIO 15%]]</f>
        <v>1950</v>
      </c>
      <c r="J78" s="122">
        <f>Masterclass235345624342346723[[#This Row],[SUBTOTAL]]*10%</f>
        <v>195</v>
      </c>
      <c r="K78" s="122">
        <f>Masterclass235345624342346723[[#This Row],[10% Fee]]*16%</f>
        <v>31.2</v>
      </c>
      <c r="L78" s="122">
        <f>Masterclass235345624342346723[[#This Row],[IVA]]+Masterclass235345624342346723[[#This Row],[10% Fee]]+Masterclass235345624342346723[[#This Row],[SUBTOTAL]]</f>
        <v>2176.1999999999998</v>
      </c>
      <c r="O78" s="38"/>
      <c r="P78" s="38"/>
      <c r="Q78" s="38"/>
      <c r="R78" s="38"/>
      <c r="S78" s="38"/>
      <c r="T78" s="38"/>
      <c r="U78" s="38">
        <f t="shared" si="4"/>
        <v>0</v>
      </c>
    </row>
    <row r="79" spans="2:21" ht="15.5">
      <c r="B79" s="12">
        <v>46242</v>
      </c>
      <c r="C79" s="119" t="s">
        <v>85</v>
      </c>
      <c r="D79" s="39">
        <v>15600</v>
      </c>
      <c r="E79" s="120">
        <v>1</v>
      </c>
      <c r="F79" s="120">
        <v>1</v>
      </c>
      <c r="G79" s="122">
        <f>Masterclass235345624342346723[[#This Row],[DIAS]]*Masterclass235345624342346723[[#This Row],[PAX / Q]]*Masterclass235345624342346723[[#This Row],[COSTO]]</f>
        <v>15600</v>
      </c>
      <c r="H79" s="122">
        <v>0</v>
      </c>
      <c r="I79" s="122">
        <f>Masterclass235345624342346723[[#This Row],[TTL COSTO]]+Masterclass235345624342346723[[#This Row],[SERVICIO 15%]]</f>
        <v>15600</v>
      </c>
      <c r="J79" s="122">
        <f>Masterclass235345624342346723[[#This Row],[SUBTOTAL]]*10%</f>
        <v>1560</v>
      </c>
      <c r="K79" s="122">
        <f>Masterclass235345624342346723[[#This Row],[10% Fee]]*16%</f>
        <v>249.6</v>
      </c>
      <c r="L79" s="122">
        <f>Masterclass235345624342346723[[#This Row],[IVA]]+Masterclass235345624342346723[[#This Row],[10% Fee]]+Masterclass235345624342346723[[#This Row],[SUBTOTAL]]</f>
        <v>17409.599999999999</v>
      </c>
      <c r="O79" s="38"/>
      <c r="P79" s="38"/>
      <c r="Q79" s="38"/>
      <c r="R79" s="38"/>
      <c r="S79" s="38"/>
      <c r="T79" s="38"/>
      <c r="U79" s="38">
        <f t="shared" si="4"/>
        <v>0</v>
      </c>
    </row>
    <row r="80" spans="2:21" ht="15.5">
      <c r="B80" s="12">
        <v>46242</v>
      </c>
      <c r="C80" s="119" t="s">
        <v>86</v>
      </c>
      <c r="D80" s="39">
        <v>1300</v>
      </c>
      <c r="E80" s="120">
        <v>1</v>
      </c>
      <c r="F80" s="120">
        <v>1</v>
      </c>
      <c r="G80" s="122">
        <f>Masterclass235345624342346723[[#This Row],[DIAS]]*Masterclass235345624342346723[[#This Row],[PAX / Q]]*Masterclass235345624342346723[[#This Row],[COSTO]]</f>
        <v>1300</v>
      </c>
      <c r="H80" s="122">
        <v>0</v>
      </c>
      <c r="I80" s="122">
        <f>Masterclass235345624342346723[[#This Row],[TTL COSTO]]+Masterclass235345624342346723[[#This Row],[SERVICIO 15%]]</f>
        <v>1300</v>
      </c>
      <c r="J80" s="122">
        <f>Masterclass235345624342346723[[#This Row],[SUBTOTAL]]*10%</f>
        <v>130</v>
      </c>
      <c r="K80" s="122">
        <f>Masterclass235345624342346723[[#This Row],[10% Fee]]*16%</f>
        <v>20.8</v>
      </c>
      <c r="L80" s="122">
        <f>Masterclass235345624342346723[[#This Row],[IVA]]+Masterclass235345624342346723[[#This Row],[10% Fee]]+Masterclass235345624342346723[[#This Row],[SUBTOTAL]]</f>
        <v>1450.8</v>
      </c>
      <c r="O80" s="38"/>
      <c r="P80" s="38"/>
      <c r="Q80" s="38"/>
      <c r="R80" s="38"/>
      <c r="S80" s="38"/>
      <c r="T80" s="38"/>
      <c r="U80" s="38">
        <f t="shared" si="4"/>
        <v>0</v>
      </c>
    </row>
    <row r="81" spans="2:21" ht="15.5">
      <c r="B81" s="12">
        <v>46242</v>
      </c>
      <c r="C81" s="119" t="s">
        <v>87</v>
      </c>
      <c r="D81" s="39">
        <v>65</v>
      </c>
      <c r="E81" s="120">
        <v>51</v>
      </c>
      <c r="F81" s="120">
        <v>1</v>
      </c>
      <c r="G81" s="122">
        <f>Masterclass235345624342346723[[#This Row],[DIAS]]*Masterclass235345624342346723[[#This Row],[PAX / Q]]*Masterclass235345624342346723[[#This Row],[COSTO]]</f>
        <v>3315</v>
      </c>
      <c r="H81" s="122">
        <v>0</v>
      </c>
      <c r="I81" s="122">
        <f>Masterclass235345624342346723[[#This Row],[TTL COSTO]]+Masterclass235345624342346723[[#This Row],[SERVICIO 15%]]</f>
        <v>3315</v>
      </c>
      <c r="J81" s="122">
        <f>Masterclass235345624342346723[[#This Row],[SUBTOTAL]]*10%</f>
        <v>331.5</v>
      </c>
      <c r="K81" s="122">
        <f>Masterclass235345624342346723[[#This Row],[10% Fee]]*16%</f>
        <v>53.04</v>
      </c>
      <c r="L81" s="122">
        <f>Masterclass235345624342346723[[#This Row],[IVA]]+Masterclass235345624342346723[[#This Row],[10% Fee]]+Masterclass235345624342346723[[#This Row],[SUBTOTAL]]</f>
        <v>3699.54</v>
      </c>
      <c r="O81" s="38"/>
      <c r="P81" s="38"/>
      <c r="Q81" s="38"/>
      <c r="R81" s="38"/>
      <c r="S81" s="38"/>
      <c r="T81" s="38"/>
      <c r="U81" s="38">
        <f t="shared" si="4"/>
        <v>0</v>
      </c>
    </row>
    <row r="82" spans="2:21" ht="15.5">
      <c r="B82" s="12">
        <v>46242</v>
      </c>
      <c r="C82" s="119" t="s">
        <v>88</v>
      </c>
      <c r="D82" s="39">
        <v>195</v>
      </c>
      <c r="E82" s="120">
        <v>20</v>
      </c>
      <c r="F82" s="120">
        <v>1</v>
      </c>
      <c r="G82" s="122">
        <f>Masterclass235345624342346723[[#This Row],[DIAS]]*Masterclass235345624342346723[[#This Row],[PAX / Q]]*Masterclass235345624342346723[[#This Row],[COSTO]]</f>
        <v>3900</v>
      </c>
      <c r="H82" s="122">
        <v>0</v>
      </c>
      <c r="I82" s="122">
        <f>Masterclass235345624342346723[[#This Row],[TTL COSTO]]+Masterclass235345624342346723[[#This Row],[SERVICIO 15%]]</f>
        <v>3900</v>
      </c>
      <c r="J82" s="122">
        <f>Masterclass235345624342346723[[#This Row],[SUBTOTAL]]*10%</f>
        <v>390</v>
      </c>
      <c r="K82" s="122">
        <f>Masterclass235345624342346723[[#This Row],[10% Fee]]*16%</f>
        <v>62.4</v>
      </c>
      <c r="L82" s="122">
        <f>Masterclass235345624342346723[[#This Row],[IVA]]+Masterclass235345624342346723[[#This Row],[10% Fee]]+Masterclass235345624342346723[[#This Row],[SUBTOTAL]]</f>
        <v>4352.3999999999996</v>
      </c>
      <c r="O82" s="38"/>
      <c r="P82" s="38"/>
      <c r="Q82" s="38"/>
      <c r="R82" s="38"/>
      <c r="S82" s="38"/>
      <c r="T82" s="38"/>
      <c r="U82" s="38">
        <f t="shared" si="4"/>
        <v>0</v>
      </c>
    </row>
    <row r="83" spans="2:21" ht="15.5">
      <c r="B83" s="12">
        <v>46242</v>
      </c>
      <c r="C83" s="119" t="s">
        <v>89</v>
      </c>
      <c r="D83" s="39">
        <v>325</v>
      </c>
      <c r="E83" s="120">
        <v>51</v>
      </c>
      <c r="F83" s="120">
        <v>1</v>
      </c>
      <c r="G83" s="122">
        <f>Masterclass235345624342346723[[#This Row],[DIAS]]*Masterclass235345624342346723[[#This Row],[PAX / Q]]*Masterclass235345624342346723[[#This Row],[COSTO]]</f>
        <v>16575</v>
      </c>
      <c r="H83" s="122">
        <v>0</v>
      </c>
      <c r="I83" s="122">
        <f>Masterclass235345624342346723[[#This Row],[TTL COSTO]]+Masterclass235345624342346723[[#This Row],[SERVICIO 15%]]</f>
        <v>16575</v>
      </c>
      <c r="J83" s="122">
        <f>Masterclass235345624342346723[[#This Row],[SUBTOTAL]]*10%</f>
        <v>1657.5</v>
      </c>
      <c r="K83" s="122">
        <f>Masterclass235345624342346723[[#This Row],[10% Fee]]*16%</f>
        <v>265.2</v>
      </c>
      <c r="L83" s="122">
        <f>Masterclass235345624342346723[[#This Row],[IVA]]+Masterclass235345624342346723[[#This Row],[10% Fee]]+Masterclass235345624342346723[[#This Row],[SUBTOTAL]]</f>
        <v>18497.7</v>
      </c>
      <c r="O83" s="38"/>
      <c r="P83" s="38"/>
      <c r="Q83" s="38"/>
      <c r="R83" s="38"/>
      <c r="S83" s="38"/>
      <c r="T83" s="38"/>
      <c r="U83" s="38">
        <f t="shared" si="4"/>
        <v>0</v>
      </c>
    </row>
    <row r="84" spans="2:21" ht="15.5">
      <c r="B84" s="12">
        <v>46242</v>
      </c>
      <c r="C84" s="119" t="s">
        <v>90</v>
      </c>
      <c r="D84" s="39">
        <v>65</v>
      </c>
      <c r="E84" s="120">
        <v>10</v>
      </c>
      <c r="F84" s="120">
        <v>1</v>
      </c>
      <c r="G84" s="122">
        <f>Masterclass235345624342346723[[#This Row],[DIAS]]*Masterclass235345624342346723[[#This Row],[PAX / Q]]*Masterclass235345624342346723[[#This Row],[COSTO]]</f>
        <v>650</v>
      </c>
      <c r="H84" s="122">
        <v>0</v>
      </c>
      <c r="I84" s="122">
        <f>Masterclass235345624342346723[[#This Row],[TTL COSTO]]+Masterclass235345624342346723[[#This Row],[SERVICIO 15%]]</f>
        <v>650</v>
      </c>
      <c r="J84" s="122">
        <f>Masterclass235345624342346723[[#This Row],[SUBTOTAL]]*10%</f>
        <v>65</v>
      </c>
      <c r="K84" s="122">
        <f>Masterclass235345624342346723[[#This Row],[10% Fee]]*16%</f>
        <v>10.4</v>
      </c>
      <c r="L84" s="122">
        <f>Masterclass235345624342346723[[#This Row],[IVA]]+Masterclass235345624342346723[[#This Row],[10% Fee]]+Masterclass235345624342346723[[#This Row],[SUBTOTAL]]</f>
        <v>725.4</v>
      </c>
      <c r="O84" s="38"/>
      <c r="P84" s="38"/>
      <c r="Q84" s="38"/>
      <c r="R84" s="38"/>
      <c r="S84" s="38"/>
      <c r="T84" s="38"/>
      <c r="U84" s="38">
        <f t="shared" si="4"/>
        <v>0</v>
      </c>
    </row>
    <row r="85" spans="2:21" ht="15.5">
      <c r="B85" s="12">
        <v>46242</v>
      </c>
      <c r="C85" s="119" t="s">
        <v>91</v>
      </c>
      <c r="D85" s="39">
        <v>520</v>
      </c>
      <c r="E85" s="120">
        <v>1</v>
      </c>
      <c r="F85" s="120">
        <v>1</v>
      </c>
      <c r="G85" s="122">
        <f>Masterclass235345624342346723[[#This Row],[DIAS]]*Masterclass235345624342346723[[#This Row],[PAX / Q]]*Masterclass235345624342346723[[#This Row],[COSTO]]</f>
        <v>520</v>
      </c>
      <c r="H85" s="122">
        <v>0</v>
      </c>
      <c r="I85" s="122">
        <f>Masterclass235345624342346723[[#This Row],[TTL COSTO]]+Masterclass235345624342346723[[#This Row],[SERVICIO 15%]]</f>
        <v>520</v>
      </c>
      <c r="J85" s="122">
        <f>Masterclass235345624342346723[[#This Row],[SUBTOTAL]]*10%</f>
        <v>52</v>
      </c>
      <c r="K85" s="122">
        <f>Masterclass235345624342346723[[#This Row],[10% Fee]]*16%</f>
        <v>8.32</v>
      </c>
      <c r="L85" s="122">
        <f>Masterclass235345624342346723[[#This Row],[IVA]]+Masterclass235345624342346723[[#This Row],[10% Fee]]+Masterclass235345624342346723[[#This Row],[SUBTOTAL]]</f>
        <v>580.32000000000005</v>
      </c>
      <c r="O85" s="38"/>
      <c r="P85" s="38"/>
      <c r="Q85" s="38"/>
      <c r="R85" s="38"/>
      <c r="S85" s="38"/>
      <c r="T85" s="38"/>
      <c r="U85" s="38">
        <f t="shared" si="4"/>
        <v>0</v>
      </c>
    </row>
    <row r="86" spans="2:21" ht="15.5">
      <c r="B86" s="12"/>
      <c r="C86" s="129" t="s">
        <v>92</v>
      </c>
      <c r="D86" s="39">
        <v>23400</v>
      </c>
      <c r="E86" s="120">
        <v>1</v>
      </c>
      <c r="F86" s="120">
        <v>0</v>
      </c>
      <c r="G86" s="122">
        <f>Masterclass235345624342346723[[#This Row],[DIAS]]*Masterclass235345624342346723[[#This Row],[PAX / Q]]*Masterclass235345624342346723[[#This Row],[COSTO]]</f>
        <v>0</v>
      </c>
      <c r="H86" s="122">
        <f>Masterclass235345624342346723[[#This Row],[TTL COSTO]]*15%</f>
        <v>0</v>
      </c>
      <c r="I86" s="122">
        <f>Masterclass235345624342346723[[#This Row],[TTL COSTO]]+Masterclass235345624342346723[[#This Row],[SERVICIO 15%]]</f>
        <v>0</v>
      </c>
      <c r="J86" s="122">
        <f>Masterclass235345624342346723[[#This Row],[SUBTOTAL]]*10%</f>
        <v>0</v>
      </c>
      <c r="K86" s="122">
        <f>Masterclass235345624342346723[[#This Row],[10% Fee]]*16%</f>
        <v>0</v>
      </c>
      <c r="L86" s="122">
        <f>Masterclass235345624342346723[[#This Row],[IVA]]+Masterclass235345624342346723[[#This Row],[10% Fee]]+Masterclass235345624342346723[[#This Row],[SUBTOTAL]]</f>
        <v>0</v>
      </c>
      <c r="O86" s="38"/>
      <c r="P86" s="38"/>
      <c r="Q86" s="38"/>
      <c r="R86" s="38"/>
      <c r="S86" s="38"/>
      <c r="T86" s="38"/>
      <c r="U86" s="38">
        <f t="shared" si="4"/>
        <v>0</v>
      </c>
    </row>
    <row r="87" spans="2:21" ht="15.5">
      <c r="B87" s="12"/>
      <c r="C87" s="119" t="s">
        <v>82</v>
      </c>
      <c r="D87" s="39">
        <v>780</v>
      </c>
      <c r="E87" s="120">
        <v>1</v>
      </c>
      <c r="F87" s="120">
        <v>0</v>
      </c>
      <c r="G87" s="122">
        <f>Masterclass235345624342346723[[#This Row],[DIAS]]*Masterclass235345624342346723[[#This Row],[PAX / Q]]*Masterclass235345624342346723[[#This Row],[COSTO]]</f>
        <v>0</v>
      </c>
      <c r="H87" s="122">
        <f>Masterclass235345624342346723[[#This Row],[TTL COSTO]]*15%</f>
        <v>0</v>
      </c>
      <c r="I87" s="122">
        <f>Masterclass235345624342346723[[#This Row],[TTL COSTO]]+Masterclass235345624342346723[[#This Row],[SERVICIO 15%]]</f>
        <v>0</v>
      </c>
      <c r="J87" s="122">
        <f>Masterclass235345624342346723[[#This Row],[SUBTOTAL]]*10%</f>
        <v>0</v>
      </c>
      <c r="K87" s="122">
        <f>Masterclass235345624342346723[[#This Row],[10% Fee]]*16%</f>
        <v>0</v>
      </c>
      <c r="L87" s="122">
        <f>Masterclass235345624342346723[[#This Row],[IVA]]+Masterclass235345624342346723[[#This Row],[10% Fee]]+Masterclass235345624342346723[[#This Row],[SUBTOTAL]]</f>
        <v>0</v>
      </c>
      <c r="O87" s="38"/>
      <c r="P87" s="38"/>
      <c r="Q87" s="38"/>
      <c r="R87" s="38"/>
      <c r="S87" s="38"/>
      <c r="T87" s="38"/>
      <c r="U87" s="38">
        <f t="shared" si="4"/>
        <v>0</v>
      </c>
    </row>
    <row r="88" spans="2:21" ht="15.5">
      <c r="B88" s="12"/>
      <c r="C88" s="119" t="s">
        <v>93</v>
      </c>
      <c r="D88" s="39">
        <v>1300</v>
      </c>
      <c r="E88" s="120">
        <v>1</v>
      </c>
      <c r="F88" s="120">
        <v>0</v>
      </c>
      <c r="G88" s="122">
        <f>Masterclass235345624342346723[[#This Row],[DIAS]]*Masterclass235345624342346723[[#This Row],[PAX / Q]]*Masterclass235345624342346723[[#This Row],[COSTO]]</f>
        <v>0</v>
      </c>
      <c r="H88" s="122">
        <f>Masterclass235345624342346723[[#This Row],[TTL COSTO]]*15%</f>
        <v>0</v>
      </c>
      <c r="I88" s="122">
        <f>Masterclass235345624342346723[[#This Row],[TTL COSTO]]+Masterclass235345624342346723[[#This Row],[SERVICIO 15%]]</f>
        <v>0</v>
      </c>
      <c r="J88" s="122">
        <f>Masterclass235345624342346723[[#This Row],[SUBTOTAL]]*10%</f>
        <v>0</v>
      </c>
      <c r="K88" s="122">
        <f>Masterclass235345624342346723[[#This Row],[10% Fee]]*16%</f>
        <v>0</v>
      </c>
      <c r="L88" s="122">
        <f>Masterclass235345624342346723[[#This Row],[IVA]]+Masterclass235345624342346723[[#This Row],[10% Fee]]+Masterclass235345624342346723[[#This Row],[SUBTOTAL]]</f>
        <v>0</v>
      </c>
      <c r="O88" s="38"/>
      <c r="P88" s="38"/>
      <c r="Q88" s="38"/>
      <c r="R88" s="38"/>
      <c r="S88" s="38"/>
      <c r="T88" s="38"/>
      <c r="U88" s="38">
        <f t="shared" si="4"/>
        <v>0</v>
      </c>
    </row>
    <row r="89" spans="2:21" ht="15.5">
      <c r="B89" s="12"/>
      <c r="C89" s="119" t="s">
        <v>94</v>
      </c>
      <c r="D89" s="39">
        <v>1300</v>
      </c>
      <c r="E89" s="120">
        <v>1</v>
      </c>
      <c r="F89" s="120">
        <v>0</v>
      </c>
      <c r="G89" s="122">
        <f>Masterclass235345624342346723[[#This Row],[DIAS]]*Masterclass235345624342346723[[#This Row],[PAX / Q]]*Masterclass235345624342346723[[#This Row],[COSTO]]</f>
        <v>0</v>
      </c>
      <c r="H89" s="122">
        <f>Masterclass235345624342346723[[#This Row],[TTL COSTO]]*15%</f>
        <v>0</v>
      </c>
      <c r="I89" s="122">
        <f>Masterclass235345624342346723[[#This Row],[TTL COSTO]]+Masterclass235345624342346723[[#This Row],[SERVICIO 15%]]</f>
        <v>0</v>
      </c>
      <c r="J89" s="122">
        <f>Masterclass235345624342346723[[#This Row],[SUBTOTAL]]*10%</f>
        <v>0</v>
      </c>
      <c r="K89" s="122">
        <f>Masterclass235345624342346723[[#This Row],[10% Fee]]*16%</f>
        <v>0</v>
      </c>
      <c r="L89" s="122">
        <f>Masterclass235345624342346723[[#This Row],[IVA]]+Masterclass235345624342346723[[#This Row],[10% Fee]]+Masterclass235345624342346723[[#This Row],[SUBTOTAL]]</f>
        <v>0</v>
      </c>
      <c r="O89" s="38"/>
      <c r="P89" s="38"/>
      <c r="Q89" s="38"/>
      <c r="R89" s="38"/>
      <c r="S89" s="38"/>
      <c r="T89" s="38"/>
      <c r="U89" s="38">
        <f t="shared" si="4"/>
        <v>0</v>
      </c>
    </row>
    <row r="90" spans="2:21" ht="31">
      <c r="B90" s="12"/>
      <c r="C90" s="119" t="s">
        <v>83</v>
      </c>
      <c r="D90" s="39">
        <v>780</v>
      </c>
      <c r="E90" s="120">
        <v>1</v>
      </c>
      <c r="F90" s="120">
        <v>0</v>
      </c>
      <c r="G90" s="122">
        <f>Masterclass235345624342346723[[#This Row],[DIAS]]*Masterclass235345624342346723[[#This Row],[PAX / Q]]*Masterclass235345624342346723[[#This Row],[COSTO]]</f>
        <v>0</v>
      </c>
      <c r="H90" s="122">
        <f>Masterclass235345624342346723[[#This Row],[TTL COSTO]]*15%</f>
        <v>0</v>
      </c>
      <c r="I90" s="122">
        <f>Masterclass235345624342346723[[#This Row],[TTL COSTO]]+Masterclass235345624342346723[[#This Row],[SERVICIO 15%]]</f>
        <v>0</v>
      </c>
      <c r="J90" s="122">
        <f>Masterclass235345624342346723[[#This Row],[SUBTOTAL]]*10%</f>
        <v>0</v>
      </c>
      <c r="K90" s="122">
        <f>Masterclass235345624342346723[[#This Row],[10% Fee]]*16%</f>
        <v>0</v>
      </c>
      <c r="L90" s="122">
        <f>Masterclass235345624342346723[[#This Row],[IVA]]+Masterclass235345624342346723[[#This Row],[10% Fee]]+Masterclass235345624342346723[[#This Row],[SUBTOTAL]]</f>
        <v>0</v>
      </c>
      <c r="O90" s="38"/>
      <c r="P90" s="38"/>
      <c r="Q90" s="38"/>
      <c r="R90" s="38"/>
      <c r="S90" s="38"/>
      <c r="T90" s="38"/>
      <c r="U90" s="38">
        <f t="shared" si="4"/>
        <v>0</v>
      </c>
    </row>
    <row r="91" spans="2:21" ht="15.5">
      <c r="B91" s="12"/>
      <c r="C91" s="119" t="s">
        <v>84</v>
      </c>
      <c r="D91" s="39">
        <v>1950</v>
      </c>
      <c r="E91" s="120">
        <v>1</v>
      </c>
      <c r="F91" s="120">
        <v>0</v>
      </c>
      <c r="G91" s="122">
        <f>Masterclass235345624342346723[[#This Row],[DIAS]]*Masterclass235345624342346723[[#This Row],[PAX / Q]]*Masterclass235345624342346723[[#This Row],[COSTO]]</f>
        <v>0</v>
      </c>
      <c r="H91" s="122">
        <f>Masterclass235345624342346723[[#This Row],[TTL COSTO]]*15%</f>
        <v>0</v>
      </c>
      <c r="I91" s="122">
        <f>Masterclass235345624342346723[[#This Row],[TTL COSTO]]+Masterclass235345624342346723[[#This Row],[SERVICIO 15%]]</f>
        <v>0</v>
      </c>
      <c r="J91" s="122">
        <f>Masterclass235345624342346723[[#This Row],[SUBTOTAL]]*10%</f>
        <v>0</v>
      </c>
      <c r="K91" s="122">
        <f>Masterclass235345624342346723[[#This Row],[10% Fee]]*16%</f>
        <v>0</v>
      </c>
      <c r="L91" s="122">
        <f>Masterclass235345624342346723[[#This Row],[IVA]]+Masterclass235345624342346723[[#This Row],[10% Fee]]+Masterclass235345624342346723[[#This Row],[SUBTOTAL]]</f>
        <v>0</v>
      </c>
      <c r="O91" s="38"/>
      <c r="P91" s="38"/>
      <c r="Q91" s="38"/>
      <c r="R91" s="38"/>
      <c r="S91" s="38"/>
      <c r="T91" s="38"/>
      <c r="U91" s="38">
        <f t="shared" si="4"/>
        <v>0</v>
      </c>
    </row>
    <row r="92" spans="2:21" ht="15.5">
      <c r="B92" s="12"/>
      <c r="C92" s="119" t="s">
        <v>95</v>
      </c>
      <c r="D92" s="39">
        <v>19500</v>
      </c>
      <c r="E92" s="120">
        <v>1</v>
      </c>
      <c r="F92" s="120">
        <v>0</v>
      </c>
      <c r="G92" s="122">
        <f>Masterclass235345624342346723[[#This Row],[DIAS]]*Masterclass235345624342346723[[#This Row],[PAX / Q]]*Masterclass235345624342346723[[#This Row],[COSTO]]</f>
        <v>0</v>
      </c>
      <c r="H92" s="122">
        <f>Masterclass235345624342346723[[#This Row],[TTL COSTO]]*15%</f>
        <v>0</v>
      </c>
      <c r="I92" s="122">
        <f>Masterclass235345624342346723[[#This Row],[TTL COSTO]]+Masterclass235345624342346723[[#This Row],[SERVICIO 15%]]</f>
        <v>0</v>
      </c>
      <c r="J92" s="122">
        <f>Masterclass235345624342346723[[#This Row],[SUBTOTAL]]*10%</f>
        <v>0</v>
      </c>
      <c r="K92" s="122">
        <f>Masterclass235345624342346723[[#This Row],[10% Fee]]*16%</f>
        <v>0</v>
      </c>
      <c r="L92" s="122">
        <f>Masterclass235345624342346723[[#This Row],[IVA]]+Masterclass235345624342346723[[#This Row],[10% Fee]]+Masterclass235345624342346723[[#This Row],[SUBTOTAL]]</f>
        <v>0</v>
      </c>
      <c r="O92" s="38"/>
      <c r="P92" s="38"/>
      <c r="Q92" s="38"/>
      <c r="R92" s="38"/>
      <c r="S92" s="38"/>
      <c r="T92" s="38"/>
      <c r="U92" s="38">
        <f t="shared" si="4"/>
        <v>0</v>
      </c>
    </row>
    <row r="93" spans="2:21" ht="15.5">
      <c r="B93" s="12"/>
      <c r="C93" s="119" t="s">
        <v>87</v>
      </c>
      <c r="D93" s="39">
        <v>78</v>
      </c>
      <c r="E93" s="120">
        <v>51</v>
      </c>
      <c r="F93" s="120">
        <v>0</v>
      </c>
      <c r="G93" s="122">
        <f>Masterclass235345624342346723[[#This Row],[DIAS]]*Masterclass235345624342346723[[#This Row],[PAX / Q]]*Masterclass235345624342346723[[#This Row],[COSTO]]</f>
        <v>0</v>
      </c>
      <c r="H93" s="122">
        <f>Masterclass235345624342346723[[#This Row],[TTL COSTO]]*15%</f>
        <v>0</v>
      </c>
      <c r="I93" s="122">
        <f>Masterclass235345624342346723[[#This Row],[TTL COSTO]]+Masterclass235345624342346723[[#This Row],[SERVICIO 15%]]</f>
        <v>0</v>
      </c>
      <c r="J93" s="122">
        <f>Masterclass235345624342346723[[#This Row],[SUBTOTAL]]*10%</f>
        <v>0</v>
      </c>
      <c r="K93" s="122">
        <f>Masterclass235345624342346723[[#This Row],[10% Fee]]*16%</f>
        <v>0</v>
      </c>
      <c r="L93" s="122">
        <f>Masterclass235345624342346723[[#This Row],[IVA]]+Masterclass235345624342346723[[#This Row],[10% Fee]]+Masterclass235345624342346723[[#This Row],[SUBTOTAL]]</f>
        <v>0</v>
      </c>
      <c r="O93" s="38"/>
      <c r="P93" s="38"/>
      <c r="Q93" s="38"/>
      <c r="R93" s="38"/>
      <c r="S93" s="38"/>
      <c r="T93" s="38"/>
      <c r="U93" s="38">
        <f t="shared" si="4"/>
        <v>0</v>
      </c>
    </row>
    <row r="94" spans="2:21" ht="15.5">
      <c r="B94" s="12"/>
      <c r="C94" s="119" t="s">
        <v>88</v>
      </c>
      <c r="D94" s="39">
        <v>195</v>
      </c>
      <c r="E94" s="120">
        <v>20</v>
      </c>
      <c r="F94" s="120">
        <v>0</v>
      </c>
      <c r="G94" s="122">
        <f>Masterclass235345624342346723[[#This Row],[DIAS]]*Masterclass235345624342346723[[#This Row],[PAX / Q]]*Masterclass235345624342346723[[#This Row],[COSTO]]</f>
        <v>0</v>
      </c>
      <c r="H94" s="122">
        <f>Masterclass235345624342346723[[#This Row],[TTL COSTO]]*15%</f>
        <v>0</v>
      </c>
      <c r="I94" s="122">
        <f>Masterclass235345624342346723[[#This Row],[TTL COSTO]]+Masterclass235345624342346723[[#This Row],[SERVICIO 15%]]</f>
        <v>0</v>
      </c>
      <c r="J94" s="122">
        <f>Masterclass235345624342346723[[#This Row],[SUBTOTAL]]*10%</f>
        <v>0</v>
      </c>
      <c r="K94" s="122">
        <f>Masterclass235345624342346723[[#This Row],[10% Fee]]*16%</f>
        <v>0</v>
      </c>
      <c r="L94" s="122">
        <f>Masterclass235345624342346723[[#This Row],[IVA]]+Masterclass235345624342346723[[#This Row],[10% Fee]]+Masterclass235345624342346723[[#This Row],[SUBTOTAL]]</f>
        <v>0</v>
      </c>
      <c r="O94" s="38"/>
      <c r="P94" s="38"/>
      <c r="Q94" s="38"/>
      <c r="R94" s="38"/>
      <c r="S94" s="38"/>
      <c r="T94" s="38"/>
      <c r="U94" s="38">
        <f t="shared" si="4"/>
        <v>0</v>
      </c>
    </row>
    <row r="95" spans="2:21" ht="15.5">
      <c r="B95" s="12"/>
      <c r="C95" s="119" t="s">
        <v>89</v>
      </c>
      <c r="D95" s="39">
        <v>325</v>
      </c>
      <c r="E95" s="120">
        <v>51</v>
      </c>
      <c r="F95" s="120">
        <v>0</v>
      </c>
      <c r="G95" s="122">
        <f>Masterclass235345624342346723[[#This Row],[DIAS]]*Masterclass235345624342346723[[#This Row],[PAX / Q]]*Masterclass235345624342346723[[#This Row],[COSTO]]</f>
        <v>0</v>
      </c>
      <c r="H95" s="122">
        <f>Masterclass235345624342346723[[#This Row],[TTL COSTO]]*15%</f>
        <v>0</v>
      </c>
      <c r="I95" s="122">
        <f>Masterclass235345624342346723[[#This Row],[TTL COSTO]]+Masterclass235345624342346723[[#This Row],[SERVICIO 15%]]</f>
        <v>0</v>
      </c>
      <c r="J95" s="122">
        <f>Masterclass235345624342346723[[#This Row],[SUBTOTAL]]*10%</f>
        <v>0</v>
      </c>
      <c r="K95" s="122">
        <f>Masterclass235345624342346723[[#This Row],[10% Fee]]*16%</f>
        <v>0</v>
      </c>
      <c r="L95" s="122">
        <f>Masterclass235345624342346723[[#This Row],[IVA]]+Masterclass235345624342346723[[#This Row],[10% Fee]]+Masterclass235345624342346723[[#This Row],[SUBTOTAL]]</f>
        <v>0</v>
      </c>
      <c r="O95" s="38"/>
      <c r="P95" s="38"/>
      <c r="Q95" s="38"/>
      <c r="R95" s="38"/>
      <c r="S95" s="38"/>
      <c r="T95" s="38"/>
      <c r="U95" s="38">
        <f t="shared" si="4"/>
        <v>0</v>
      </c>
    </row>
    <row r="96" spans="2:21" ht="15.5">
      <c r="B96" s="12"/>
      <c r="C96" s="119" t="s">
        <v>90</v>
      </c>
      <c r="D96" s="39">
        <v>65</v>
      </c>
      <c r="E96" s="120">
        <v>10</v>
      </c>
      <c r="F96" s="120">
        <v>0</v>
      </c>
      <c r="G96" s="122">
        <f>Masterclass235345624342346723[[#This Row],[DIAS]]*Masterclass235345624342346723[[#This Row],[PAX / Q]]*Masterclass235345624342346723[[#This Row],[COSTO]]</f>
        <v>0</v>
      </c>
      <c r="H96" s="122">
        <f>Masterclass235345624342346723[[#This Row],[TTL COSTO]]*15%</f>
        <v>0</v>
      </c>
      <c r="I96" s="122">
        <f>Masterclass235345624342346723[[#This Row],[TTL COSTO]]+Masterclass235345624342346723[[#This Row],[SERVICIO 15%]]</f>
        <v>0</v>
      </c>
      <c r="J96" s="122">
        <f>Masterclass235345624342346723[[#This Row],[SUBTOTAL]]*10%</f>
        <v>0</v>
      </c>
      <c r="K96" s="122">
        <f>Masterclass235345624342346723[[#This Row],[10% Fee]]*16%</f>
        <v>0</v>
      </c>
      <c r="L96" s="122">
        <f>Masterclass235345624342346723[[#This Row],[IVA]]+Masterclass235345624342346723[[#This Row],[10% Fee]]+Masterclass235345624342346723[[#This Row],[SUBTOTAL]]</f>
        <v>0</v>
      </c>
      <c r="O96" s="38"/>
      <c r="P96" s="38"/>
      <c r="Q96" s="38"/>
      <c r="R96" s="38"/>
      <c r="S96" s="38"/>
      <c r="T96" s="38"/>
      <c r="U96" s="38">
        <f t="shared" si="4"/>
        <v>0</v>
      </c>
    </row>
    <row r="97" spans="2:21" ht="15.5">
      <c r="B97" s="12"/>
      <c r="C97" s="119" t="s">
        <v>86</v>
      </c>
      <c r="D97" s="39">
        <v>1300</v>
      </c>
      <c r="E97" s="120">
        <v>1</v>
      </c>
      <c r="F97" s="120">
        <v>0</v>
      </c>
      <c r="G97" s="122">
        <f>Masterclass235345624342346723[[#This Row],[DIAS]]*Masterclass235345624342346723[[#This Row],[PAX / Q]]*Masterclass235345624342346723[[#This Row],[COSTO]]</f>
        <v>0</v>
      </c>
      <c r="H97" s="122">
        <f>Masterclass235345624342346723[[#This Row],[TTL COSTO]]*15%</f>
        <v>0</v>
      </c>
      <c r="I97" s="122">
        <f>Masterclass235345624342346723[[#This Row],[TTL COSTO]]+Masterclass235345624342346723[[#This Row],[SERVICIO 15%]]</f>
        <v>0</v>
      </c>
      <c r="J97" s="122">
        <f>Masterclass235345624342346723[[#This Row],[SUBTOTAL]]*10%</f>
        <v>0</v>
      </c>
      <c r="K97" s="122">
        <f>Masterclass235345624342346723[[#This Row],[10% Fee]]*16%</f>
        <v>0</v>
      </c>
      <c r="L97" s="122">
        <f>Masterclass235345624342346723[[#This Row],[IVA]]+Masterclass235345624342346723[[#This Row],[10% Fee]]+Masterclass235345624342346723[[#This Row],[SUBTOTAL]]</f>
        <v>0</v>
      </c>
      <c r="O97" s="38"/>
      <c r="P97" s="38"/>
      <c r="Q97" s="38"/>
      <c r="R97" s="38"/>
      <c r="S97" s="38"/>
      <c r="T97" s="38"/>
      <c r="U97" s="38">
        <f t="shared" si="4"/>
        <v>0</v>
      </c>
    </row>
    <row r="98" spans="2:21" ht="15.5">
      <c r="B98" s="12"/>
      <c r="C98" s="119" t="s">
        <v>91</v>
      </c>
      <c r="D98" s="39">
        <v>520</v>
      </c>
      <c r="E98" s="120">
        <v>1</v>
      </c>
      <c r="F98" s="120">
        <v>0</v>
      </c>
      <c r="G98" s="122">
        <f>Masterclass235345624342346723[[#This Row],[DIAS]]*Masterclass235345624342346723[[#This Row],[PAX / Q]]*Masterclass235345624342346723[[#This Row],[COSTO]]</f>
        <v>0</v>
      </c>
      <c r="H98" s="122">
        <f>Masterclass235345624342346723[[#This Row],[TTL COSTO]]*15%</f>
        <v>0</v>
      </c>
      <c r="I98" s="122">
        <f>Masterclass235345624342346723[[#This Row],[TTL COSTO]]+Masterclass235345624342346723[[#This Row],[SERVICIO 15%]]</f>
        <v>0</v>
      </c>
      <c r="J98" s="122">
        <f>Masterclass235345624342346723[[#This Row],[SUBTOTAL]]*10%</f>
        <v>0</v>
      </c>
      <c r="K98" s="122">
        <f>Masterclass235345624342346723[[#This Row],[10% Fee]]*16%</f>
        <v>0</v>
      </c>
      <c r="L98" s="122">
        <f>Masterclass235345624342346723[[#This Row],[IVA]]+Masterclass235345624342346723[[#This Row],[10% Fee]]+Masterclass235345624342346723[[#This Row],[SUBTOTAL]]</f>
        <v>0</v>
      </c>
      <c r="O98" s="38"/>
      <c r="P98" s="38"/>
      <c r="Q98" s="38"/>
      <c r="R98" s="38"/>
      <c r="S98" s="38"/>
      <c r="T98" s="38"/>
      <c r="U98" s="38">
        <f t="shared" si="4"/>
        <v>0</v>
      </c>
    </row>
    <row r="99" spans="2:21" ht="15.5">
      <c r="B99" s="12"/>
      <c r="C99" s="119" t="s">
        <v>96</v>
      </c>
      <c r="D99" s="39">
        <v>3250</v>
      </c>
      <c r="E99" s="120">
        <v>1</v>
      </c>
      <c r="F99" s="120">
        <v>0</v>
      </c>
      <c r="G99" s="122">
        <f>Masterclass235345624342346723[[#This Row],[DIAS]]*Masterclass235345624342346723[[#This Row],[PAX / Q]]*Masterclass235345624342346723[[#This Row],[COSTO]]</f>
        <v>0</v>
      </c>
      <c r="H99" s="122">
        <f>Masterclass235345624342346723[[#This Row],[TTL COSTO]]*15%</f>
        <v>0</v>
      </c>
      <c r="I99" s="122">
        <f>Masterclass235345624342346723[[#This Row],[TTL COSTO]]+Masterclass235345624342346723[[#This Row],[SERVICIO 15%]]</f>
        <v>0</v>
      </c>
      <c r="J99" s="122">
        <f>Masterclass235345624342346723[[#This Row],[SUBTOTAL]]*10%</f>
        <v>0</v>
      </c>
      <c r="K99" s="122">
        <f>Masterclass235345624342346723[[#This Row],[10% Fee]]*16%</f>
        <v>0</v>
      </c>
      <c r="L99" s="122">
        <f>Masterclass235345624342346723[[#This Row],[IVA]]+Masterclass235345624342346723[[#This Row],[10% Fee]]+Masterclass235345624342346723[[#This Row],[SUBTOTAL]]</f>
        <v>0</v>
      </c>
      <c r="O99" s="38"/>
      <c r="P99" s="38"/>
      <c r="Q99" s="38"/>
      <c r="R99" s="38"/>
      <c r="S99" s="38"/>
      <c r="T99" s="38"/>
      <c r="U99" s="38">
        <f t="shared" si="4"/>
        <v>0</v>
      </c>
    </row>
    <row r="100" spans="2:21" ht="15.5">
      <c r="B100" s="12"/>
      <c r="C100" s="119" t="s">
        <v>97</v>
      </c>
      <c r="D100" s="39">
        <v>104</v>
      </c>
      <c r="E100" s="120">
        <v>51</v>
      </c>
      <c r="F100" s="120">
        <v>0</v>
      </c>
      <c r="G100" s="122">
        <f>Masterclass235345624342346723[[#This Row],[DIAS]]*Masterclass235345624342346723[[#This Row],[PAX / Q]]*Masterclass235345624342346723[[#This Row],[COSTO]]</f>
        <v>0</v>
      </c>
      <c r="H100" s="122">
        <f>Masterclass235345624342346723[[#This Row],[TTL COSTO]]*15%</f>
        <v>0</v>
      </c>
      <c r="I100" s="122">
        <f>Masterclass235345624342346723[[#This Row],[TTL COSTO]]+Masterclass235345624342346723[[#This Row],[SERVICIO 15%]]</f>
        <v>0</v>
      </c>
      <c r="J100" s="122">
        <f>Masterclass235345624342346723[[#This Row],[SUBTOTAL]]*10%</f>
        <v>0</v>
      </c>
      <c r="K100" s="122">
        <f>Masterclass235345624342346723[[#This Row],[10% Fee]]*16%</f>
        <v>0</v>
      </c>
      <c r="L100" s="122">
        <f>Masterclass235345624342346723[[#This Row],[IVA]]+Masterclass235345624342346723[[#This Row],[10% Fee]]+Masterclass235345624342346723[[#This Row],[SUBTOTAL]]</f>
        <v>0</v>
      </c>
      <c r="O100" s="38"/>
      <c r="P100" s="38"/>
      <c r="Q100" s="38"/>
      <c r="R100" s="38"/>
      <c r="S100" s="38"/>
      <c r="T100" s="38"/>
      <c r="U100" s="38">
        <f t="shared" si="4"/>
        <v>0</v>
      </c>
    </row>
    <row r="101" spans="2:21" ht="24.65" customHeight="1">
      <c r="B101" s="4"/>
      <c r="C101" s="105" t="s">
        <v>98</v>
      </c>
      <c r="D101" s="36"/>
      <c r="E101" s="2"/>
      <c r="F101" s="2"/>
      <c r="G101" s="2"/>
      <c r="H101" s="2"/>
      <c r="I101" s="2"/>
      <c r="J101" s="2"/>
      <c r="K101" s="2"/>
      <c r="L101" s="2"/>
      <c r="O101" s="38"/>
    </row>
    <row r="102" spans="2:21" ht="15.5">
      <c r="B102" s="12">
        <v>46236</v>
      </c>
      <c r="C102" s="133" t="s">
        <v>99</v>
      </c>
      <c r="D102" s="39">
        <v>975</v>
      </c>
      <c r="E102" s="128">
        <v>3</v>
      </c>
      <c r="F102" s="121">
        <v>1</v>
      </c>
      <c r="G102" s="122">
        <f>Masterclass235345624342346723[[#This Row],[DIAS]]*Masterclass235345624342346723[[#This Row],[PAX / Q]]*Masterclass235345624342346723[[#This Row],[COSTO]]</f>
        <v>2925</v>
      </c>
      <c r="H102" s="122">
        <v>0</v>
      </c>
      <c r="I102" s="122">
        <f>Masterclass235345624342346723[[#This Row],[TTL COSTO]]+Masterclass235345624342346723[[#This Row],[SERVICIO 15%]]</f>
        <v>2925</v>
      </c>
      <c r="J102" s="122">
        <f>Masterclass235345624342346723[[#This Row],[SUBTOTAL]]*10%</f>
        <v>292.5</v>
      </c>
      <c r="K102" s="122">
        <f>Masterclass235345624342346723[[#This Row],[10% Fee]]*16%</f>
        <v>46.800000000000004</v>
      </c>
      <c r="L102" s="122">
        <f>Masterclass235345624342346723[[#This Row],[IVA]]+Masterclass235345624342346723[[#This Row],[10% Fee]]+Masterclass235345624342346723[[#This Row],[SUBTOTAL]]</f>
        <v>3264.3</v>
      </c>
      <c r="O102" s="38"/>
    </row>
    <row r="103" spans="2:21" ht="15.5">
      <c r="B103" s="12">
        <v>46236</v>
      </c>
      <c r="C103" s="133" t="s">
        <v>100</v>
      </c>
      <c r="D103" s="39">
        <v>7</v>
      </c>
      <c r="E103" s="120">
        <v>51</v>
      </c>
      <c r="F103" s="121">
        <v>1</v>
      </c>
      <c r="G103" s="122">
        <f>Masterclass235345624342346723[[#This Row],[DIAS]]*Masterclass235345624342346723[[#This Row],[PAX / Q]]*Masterclass235345624342346723[[#This Row],[COSTO]]</f>
        <v>357</v>
      </c>
      <c r="H103" s="122">
        <v>0</v>
      </c>
      <c r="I103" s="122">
        <f>Masterclass235345624342346723[[#This Row],[TTL COSTO]]+Masterclass235345624342346723[[#This Row],[SERVICIO 15%]]</f>
        <v>357</v>
      </c>
      <c r="J103" s="122">
        <f>Masterclass235345624342346723[[#This Row],[SUBTOTAL]]*10%</f>
        <v>35.700000000000003</v>
      </c>
      <c r="K103" s="122">
        <f>Masterclass235345624342346723[[#This Row],[10% Fee]]*16%</f>
        <v>5.7120000000000006</v>
      </c>
      <c r="L103" s="122">
        <f>Masterclass235345624342346723[[#This Row],[IVA]]+Masterclass235345624342346723[[#This Row],[10% Fee]]+Masterclass235345624342346723[[#This Row],[SUBTOTAL]]</f>
        <v>398.41200000000003</v>
      </c>
      <c r="O103" s="38"/>
    </row>
    <row r="104" spans="2:21" ht="31">
      <c r="B104" s="12">
        <v>46236</v>
      </c>
      <c r="C104" s="133" t="s">
        <v>101</v>
      </c>
      <c r="D104" s="39">
        <v>50</v>
      </c>
      <c r="E104" s="120">
        <v>51</v>
      </c>
      <c r="F104" s="121">
        <v>1</v>
      </c>
      <c r="G104" s="122">
        <f>Masterclass235345624342346723[[#This Row],[DIAS]]*Masterclass235345624342346723[[#This Row],[PAX / Q]]*Masterclass235345624342346723[[#This Row],[COSTO]]</f>
        <v>2550</v>
      </c>
      <c r="H104" s="122">
        <v>0</v>
      </c>
      <c r="I104" s="122">
        <f>Masterclass235345624342346723[[#This Row],[TTL COSTO]]+Masterclass235345624342346723[[#This Row],[SERVICIO 15%]]</f>
        <v>2550</v>
      </c>
      <c r="J104" s="122">
        <f>Masterclass235345624342346723[[#This Row],[SUBTOTAL]]*10%</f>
        <v>255</v>
      </c>
      <c r="K104" s="122">
        <f>Masterclass235345624342346723[[#This Row],[10% Fee]]*16%</f>
        <v>40.800000000000004</v>
      </c>
      <c r="L104" s="122">
        <f>Masterclass235345624342346723[[#This Row],[IVA]]+Masterclass235345624342346723[[#This Row],[10% Fee]]+Masterclass235345624342346723[[#This Row],[SUBTOTAL]]</f>
        <v>2845.8</v>
      </c>
      <c r="O104" s="38"/>
    </row>
    <row r="105" spans="2:21" ht="15.5">
      <c r="B105" s="12">
        <v>46236</v>
      </c>
      <c r="C105" s="133" t="s">
        <v>102</v>
      </c>
      <c r="D105" s="39">
        <v>15</v>
      </c>
      <c r="E105" s="120">
        <v>51</v>
      </c>
      <c r="F105" s="121">
        <v>1</v>
      </c>
      <c r="G105" s="122">
        <f>Masterclass235345624342346723[[#This Row],[DIAS]]*Masterclass235345624342346723[[#This Row],[PAX / Q]]*Masterclass235345624342346723[[#This Row],[COSTO]]</f>
        <v>765</v>
      </c>
      <c r="H105" s="122">
        <v>0</v>
      </c>
      <c r="I105" s="122">
        <f>Masterclass235345624342346723[[#This Row],[TTL COSTO]]+Masterclass235345624342346723[[#This Row],[SERVICIO 15%]]</f>
        <v>765</v>
      </c>
      <c r="J105" s="122">
        <f>Masterclass235345624342346723[[#This Row],[SUBTOTAL]]*10%</f>
        <v>76.5</v>
      </c>
      <c r="K105" s="122">
        <f>Masterclass235345624342346723[[#This Row],[10% Fee]]*16%</f>
        <v>12.24</v>
      </c>
      <c r="L105" s="122">
        <f>Masterclass235345624342346723[[#This Row],[IVA]]+Masterclass235345624342346723[[#This Row],[10% Fee]]+Masterclass235345624342346723[[#This Row],[SUBTOTAL]]</f>
        <v>853.74</v>
      </c>
      <c r="O105" s="38"/>
    </row>
    <row r="106" spans="2:21" ht="15.5">
      <c r="B106" s="12"/>
      <c r="C106" s="118" t="s">
        <v>103</v>
      </c>
      <c r="D106" s="39"/>
      <c r="E106" s="120"/>
      <c r="F106" s="123"/>
      <c r="G106" s="124"/>
      <c r="H106" s="125"/>
      <c r="I106" s="125"/>
      <c r="J106" s="125"/>
      <c r="K106" s="40"/>
      <c r="L106" s="124"/>
      <c r="O106" s="38"/>
    </row>
    <row r="107" spans="2:21" ht="15.5">
      <c r="B107" s="12">
        <v>46237</v>
      </c>
      <c r="C107" s="133" t="s">
        <v>104</v>
      </c>
      <c r="D107" s="39">
        <v>60</v>
      </c>
      <c r="E107" s="120">
        <v>51</v>
      </c>
      <c r="F107" s="121">
        <v>1</v>
      </c>
      <c r="G107" s="122">
        <f>Masterclass235345624342346723[[#This Row],[DIAS]]*Masterclass235345624342346723[[#This Row],[PAX / Q]]*Masterclass235345624342346723[[#This Row],[COSTO]]</f>
        <v>3060</v>
      </c>
      <c r="H107" s="122">
        <v>0</v>
      </c>
      <c r="I107" s="122">
        <f>Masterclass235345624342346723[[#This Row],[TTL COSTO]]+Masterclass235345624342346723[[#This Row],[SERVICIO 15%]]</f>
        <v>3060</v>
      </c>
      <c r="J107" s="122">
        <f>Masterclass235345624342346723[[#This Row],[SUBTOTAL]]*10%</f>
        <v>306</v>
      </c>
      <c r="K107" s="122">
        <f>Masterclass235345624342346723[[#This Row],[10% Fee]]*16%</f>
        <v>48.96</v>
      </c>
      <c r="L107" s="122">
        <f>Masterclass235345624342346723[[#This Row],[IVA]]+Masterclass235345624342346723[[#This Row],[10% Fee]]+Masterclass235345624342346723[[#This Row],[SUBTOTAL]]</f>
        <v>3414.96</v>
      </c>
      <c r="O107" s="38"/>
    </row>
    <row r="108" spans="2:21" ht="15.5">
      <c r="B108" s="12">
        <v>46237</v>
      </c>
      <c r="C108" s="133" t="s">
        <v>105</v>
      </c>
      <c r="D108" s="39">
        <v>487</v>
      </c>
      <c r="E108" s="120">
        <v>4</v>
      </c>
      <c r="F108" s="121">
        <v>1</v>
      </c>
      <c r="G108" s="122">
        <f>Masterclass235345624342346723[[#This Row],[DIAS]]*Masterclass235345624342346723[[#This Row],[PAX / Q]]*Masterclass235345624342346723[[#This Row],[COSTO]]</f>
        <v>1948</v>
      </c>
      <c r="H108" s="122">
        <v>0</v>
      </c>
      <c r="I108" s="122">
        <f>Masterclass235345624342346723[[#This Row],[TTL COSTO]]+Masterclass235345624342346723[[#This Row],[SERVICIO 15%]]</f>
        <v>1948</v>
      </c>
      <c r="J108" s="122">
        <f>Masterclass235345624342346723[[#This Row],[SUBTOTAL]]*10%</f>
        <v>194.8</v>
      </c>
      <c r="K108" s="122">
        <f>Masterclass235345624342346723[[#This Row],[10% Fee]]*16%</f>
        <v>31.168000000000003</v>
      </c>
      <c r="L108" s="122">
        <f>Masterclass235345624342346723[[#This Row],[IVA]]+Masterclass235345624342346723[[#This Row],[10% Fee]]+Masterclass235345624342346723[[#This Row],[SUBTOTAL]]</f>
        <v>2173.9679999999998</v>
      </c>
      <c r="O108" s="38"/>
    </row>
    <row r="109" spans="2:21" ht="15.5">
      <c r="B109" s="12"/>
      <c r="C109" s="118" t="s">
        <v>106</v>
      </c>
      <c r="D109" s="39"/>
      <c r="E109" s="120"/>
      <c r="F109" s="123"/>
      <c r="G109" s="124"/>
      <c r="H109" s="125"/>
      <c r="I109" s="125"/>
      <c r="J109" s="125"/>
      <c r="K109" s="40"/>
      <c r="L109" s="124"/>
      <c r="O109" s="38"/>
    </row>
    <row r="110" spans="2:21" ht="15.5">
      <c r="B110" s="12">
        <v>46238</v>
      </c>
      <c r="C110" s="133" t="s">
        <v>107</v>
      </c>
      <c r="D110" s="39">
        <v>1170</v>
      </c>
      <c r="E110" s="120">
        <v>3</v>
      </c>
      <c r="F110" s="121">
        <v>1</v>
      </c>
      <c r="G110" s="122">
        <f>Masterclass235345624342346723[[#This Row],[DIAS]]*Masterclass235345624342346723[[#This Row],[PAX / Q]]*Masterclass235345624342346723[[#This Row],[COSTO]]</f>
        <v>3510</v>
      </c>
      <c r="H110" s="122">
        <v>0</v>
      </c>
      <c r="I110" s="122">
        <f>Masterclass235345624342346723[[#This Row],[TTL COSTO]]+Masterclass235345624342346723[[#This Row],[SERVICIO 15%]]</f>
        <v>3510</v>
      </c>
      <c r="J110" s="122">
        <f>Masterclass235345624342346723[[#This Row],[SUBTOTAL]]*10%</f>
        <v>351</v>
      </c>
      <c r="K110" s="122">
        <f>Masterclass235345624342346723[[#This Row],[10% Fee]]*16%</f>
        <v>56.160000000000004</v>
      </c>
      <c r="L110" s="122">
        <f>Masterclass235345624342346723[[#This Row],[IVA]]+Masterclass235345624342346723[[#This Row],[10% Fee]]+Masterclass235345624342346723[[#This Row],[SUBTOTAL]]</f>
        <v>3917.16</v>
      </c>
      <c r="O110" s="38"/>
    </row>
    <row r="111" spans="2:21" ht="15.5">
      <c r="B111" s="12">
        <v>46238</v>
      </c>
      <c r="C111" s="133" t="s">
        <v>108</v>
      </c>
      <c r="D111" s="39">
        <v>45</v>
      </c>
      <c r="E111" s="120">
        <v>51</v>
      </c>
      <c r="F111" s="121">
        <v>1</v>
      </c>
      <c r="G111" s="122">
        <f>Masterclass235345624342346723[[#This Row],[DIAS]]*Masterclass235345624342346723[[#This Row],[PAX / Q]]*Masterclass235345624342346723[[#This Row],[COSTO]]</f>
        <v>2295</v>
      </c>
      <c r="H111" s="122">
        <v>0</v>
      </c>
      <c r="I111" s="122">
        <f>Masterclass235345624342346723[[#This Row],[TTL COSTO]]+Masterclass235345624342346723[[#This Row],[SERVICIO 15%]]</f>
        <v>2295</v>
      </c>
      <c r="J111" s="122">
        <f>Masterclass235345624342346723[[#This Row],[SUBTOTAL]]*10%</f>
        <v>229.5</v>
      </c>
      <c r="K111" s="122">
        <f>Masterclass235345624342346723[[#This Row],[10% Fee]]*16%</f>
        <v>36.72</v>
      </c>
      <c r="L111" s="122">
        <f>Masterclass235345624342346723[[#This Row],[IVA]]+Masterclass235345624342346723[[#This Row],[10% Fee]]+Masterclass235345624342346723[[#This Row],[SUBTOTAL]]</f>
        <v>2561.2200000000003</v>
      </c>
      <c r="O111" s="38"/>
    </row>
    <row r="112" spans="2:21" ht="15.5">
      <c r="B112" s="12">
        <v>46238</v>
      </c>
      <c r="C112" s="133" t="s">
        <v>109</v>
      </c>
      <c r="D112" s="39">
        <v>20</v>
      </c>
      <c r="E112" s="120">
        <v>51</v>
      </c>
      <c r="F112" s="121">
        <v>1</v>
      </c>
      <c r="G112" s="122">
        <f>Masterclass235345624342346723[[#This Row],[DIAS]]*Masterclass235345624342346723[[#This Row],[PAX / Q]]*Masterclass235345624342346723[[#This Row],[COSTO]]</f>
        <v>1020</v>
      </c>
      <c r="H112" s="122">
        <v>0</v>
      </c>
      <c r="I112" s="122">
        <f>Masterclass235345624342346723[[#This Row],[TTL COSTO]]+Masterclass235345624342346723[[#This Row],[SERVICIO 15%]]</f>
        <v>1020</v>
      </c>
      <c r="J112" s="122">
        <f>Masterclass235345624342346723[[#This Row],[SUBTOTAL]]*10%</f>
        <v>102</v>
      </c>
      <c r="K112" s="122">
        <f>Masterclass235345624342346723[[#This Row],[10% Fee]]*16%</f>
        <v>16.32</v>
      </c>
      <c r="L112" s="122">
        <f>Masterclass235345624342346723[[#This Row],[IVA]]+Masterclass235345624342346723[[#This Row],[10% Fee]]+Masterclass235345624342346723[[#This Row],[SUBTOTAL]]</f>
        <v>1138.32</v>
      </c>
      <c r="O112" s="38"/>
    </row>
    <row r="113" spans="2:21" ht="15.5">
      <c r="B113" s="12"/>
      <c r="C113" s="118" t="s">
        <v>110</v>
      </c>
      <c r="D113" s="39"/>
      <c r="E113" s="120"/>
      <c r="F113" s="123"/>
      <c r="G113" s="124"/>
      <c r="H113" s="125"/>
      <c r="I113" s="125"/>
      <c r="J113" s="125"/>
      <c r="K113" s="40"/>
      <c r="L113" s="124"/>
      <c r="O113" s="38"/>
    </row>
    <row r="114" spans="2:21" ht="15.5">
      <c r="B114" s="12">
        <v>46239</v>
      </c>
      <c r="C114" s="133" t="s">
        <v>111</v>
      </c>
      <c r="D114" s="39">
        <v>7</v>
      </c>
      <c r="E114" s="120">
        <v>51</v>
      </c>
      <c r="F114" s="121">
        <v>1</v>
      </c>
      <c r="G114" s="122">
        <f>Masterclass235345624342346723[[#This Row],[DIAS]]*Masterclass235345624342346723[[#This Row],[PAX / Q]]*Masterclass235345624342346723[[#This Row],[COSTO]]</f>
        <v>357</v>
      </c>
      <c r="H114" s="122">
        <v>0</v>
      </c>
      <c r="I114" s="122">
        <f>Masterclass235345624342346723[[#This Row],[TTL COSTO]]+Masterclass235345624342346723[[#This Row],[SERVICIO 15%]]</f>
        <v>357</v>
      </c>
      <c r="J114" s="122">
        <f>Masterclass235345624342346723[[#This Row],[SUBTOTAL]]*10%</f>
        <v>35.700000000000003</v>
      </c>
      <c r="K114" s="122">
        <f>Masterclass235345624342346723[[#This Row],[10% Fee]]*16%</f>
        <v>5.7120000000000006</v>
      </c>
      <c r="L114" s="122">
        <f>Masterclass235345624342346723[[#This Row],[IVA]]+Masterclass235345624342346723[[#This Row],[10% Fee]]+Masterclass235345624342346723[[#This Row],[SUBTOTAL]]</f>
        <v>398.41200000000003</v>
      </c>
      <c r="O114" s="38"/>
    </row>
    <row r="115" spans="2:21" ht="15.5">
      <c r="B115" s="12">
        <v>46239</v>
      </c>
      <c r="C115" s="133" t="s">
        <v>112</v>
      </c>
      <c r="D115" s="39">
        <v>975</v>
      </c>
      <c r="E115" s="120">
        <v>2</v>
      </c>
      <c r="F115" s="121">
        <v>1</v>
      </c>
      <c r="G115" s="122">
        <f>Masterclass235345624342346723[[#This Row],[DIAS]]*Masterclass235345624342346723[[#This Row],[PAX / Q]]*Masterclass235345624342346723[[#This Row],[COSTO]]</f>
        <v>1950</v>
      </c>
      <c r="H115" s="122">
        <v>0</v>
      </c>
      <c r="I115" s="122">
        <f>Masterclass235345624342346723[[#This Row],[TTL COSTO]]+Masterclass235345624342346723[[#This Row],[SERVICIO 15%]]</f>
        <v>1950</v>
      </c>
      <c r="J115" s="122">
        <f>Masterclass235345624342346723[[#This Row],[SUBTOTAL]]*10%</f>
        <v>195</v>
      </c>
      <c r="K115" s="122">
        <f>Masterclass235345624342346723[[#This Row],[10% Fee]]*16%</f>
        <v>31.2</v>
      </c>
      <c r="L115" s="122">
        <f>Masterclass235345624342346723[[#This Row],[IVA]]+Masterclass235345624342346723[[#This Row],[10% Fee]]+Masterclass235345624342346723[[#This Row],[SUBTOTAL]]</f>
        <v>2176.1999999999998</v>
      </c>
      <c r="O115" s="38"/>
    </row>
    <row r="116" spans="2:21" ht="15.5">
      <c r="B116" s="12">
        <v>46239</v>
      </c>
      <c r="C116" s="133" t="s">
        <v>113</v>
      </c>
      <c r="D116" s="39">
        <v>50</v>
      </c>
      <c r="E116" s="120">
        <v>51</v>
      </c>
      <c r="F116" s="121">
        <v>1</v>
      </c>
      <c r="G116" s="122">
        <f>Masterclass235345624342346723[[#This Row],[DIAS]]*Masterclass235345624342346723[[#This Row],[PAX / Q]]*Masterclass235345624342346723[[#This Row],[COSTO]]</f>
        <v>2550</v>
      </c>
      <c r="H116" s="122">
        <v>0</v>
      </c>
      <c r="I116" s="122">
        <f>Masterclass235345624342346723[[#This Row],[TTL COSTO]]+Masterclass235345624342346723[[#This Row],[SERVICIO 15%]]</f>
        <v>2550</v>
      </c>
      <c r="J116" s="122">
        <f>Masterclass235345624342346723[[#This Row],[SUBTOTAL]]*10%</f>
        <v>255</v>
      </c>
      <c r="K116" s="122">
        <f>Masterclass235345624342346723[[#This Row],[10% Fee]]*16%</f>
        <v>40.800000000000004</v>
      </c>
      <c r="L116" s="122">
        <f>Masterclass235345624342346723[[#This Row],[IVA]]+Masterclass235345624342346723[[#This Row],[10% Fee]]+Masterclass235345624342346723[[#This Row],[SUBTOTAL]]</f>
        <v>2845.8</v>
      </c>
      <c r="O116" s="38"/>
    </row>
    <row r="117" spans="2:21" ht="15.5">
      <c r="B117" s="12">
        <v>46239</v>
      </c>
      <c r="C117" s="133" t="s">
        <v>114</v>
      </c>
      <c r="D117" s="39">
        <v>13</v>
      </c>
      <c r="E117" s="120">
        <v>51</v>
      </c>
      <c r="F117" s="121">
        <v>1</v>
      </c>
      <c r="G117" s="122">
        <f>Masterclass235345624342346723[[#This Row],[DIAS]]*Masterclass235345624342346723[[#This Row],[PAX / Q]]*Masterclass235345624342346723[[#This Row],[COSTO]]</f>
        <v>663</v>
      </c>
      <c r="H117" s="122">
        <v>0</v>
      </c>
      <c r="I117" s="122">
        <f>Masterclass235345624342346723[[#This Row],[TTL COSTO]]+Masterclass235345624342346723[[#This Row],[SERVICIO 15%]]</f>
        <v>663</v>
      </c>
      <c r="J117" s="122">
        <f>Masterclass235345624342346723[[#This Row],[SUBTOTAL]]*10%</f>
        <v>66.3</v>
      </c>
      <c r="K117" s="122">
        <f>Masterclass235345624342346723[[#This Row],[10% Fee]]*16%</f>
        <v>10.608000000000001</v>
      </c>
      <c r="L117" s="122">
        <f>Masterclass235345624342346723[[#This Row],[IVA]]+Masterclass235345624342346723[[#This Row],[10% Fee]]+Masterclass235345624342346723[[#This Row],[SUBTOTAL]]</f>
        <v>739.90800000000002</v>
      </c>
      <c r="O117" s="38"/>
    </row>
    <row r="118" spans="2:21" ht="15.5">
      <c r="B118" s="12">
        <v>46239</v>
      </c>
      <c r="C118" s="133" t="s">
        <v>115</v>
      </c>
      <c r="D118" s="39">
        <v>13</v>
      </c>
      <c r="E118" s="120">
        <v>51</v>
      </c>
      <c r="F118" s="121">
        <v>1</v>
      </c>
      <c r="G118" s="122">
        <f>Masterclass235345624342346723[[#This Row],[DIAS]]*Masterclass235345624342346723[[#This Row],[PAX / Q]]*Masterclass235345624342346723[[#This Row],[COSTO]]</f>
        <v>663</v>
      </c>
      <c r="H118" s="122">
        <v>0</v>
      </c>
      <c r="I118" s="122">
        <f>Masterclass235345624342346723[[#This Row],[TTL COSTO]]+Masterclass235345624342346723[[#This Row],[SERVICIO 15%]]</f>
        <v>663</v>
      </c>
      <c r="J118" s="122">
        <f>Masterclass235345624342346723[[#This Row],[SUBTOTAL]]*10%</f>
        <v>66.3</v>
      </c>
      <c r="K118" s="122">
        <f>Masterclass235345624342346723[[#This Row],[10% Fee]]*16%</f>
        <v>10.608000000000001</v>
      </c>
      <c r="L118" s="122">
        <f>Masterclass235345624342346723[[#This Row],[IVA]]+Masterclass235345624342346723[[#This Row],[10% Fee]]+Masterclass235345624342346723[[#This Row],[SUBTOTAL]]</f>
        <v>739.90800000000002</v>
      </c>
      <c r="O118" s="38"/>
    </row>
    <row r="119" spans="2:21" ht="15.5">
      <c r="B119" s="12"/>
      <c r="C119" s="118" t="s">
        <v>116</v>
      </c>
      <c r="D119" s="39"/>
      <c r="E119" s="120"/>
      <c r="F119" s="123"/>
      <c r="G119" s="124"/>
      <c r="H119" s="125"/>
      <c r="I119" s="125"/>
      <c r="J119" s="125"/>
      <c r="K119" s="40"/>
      <c r="L119" s="124"/>
      <c r="O119" s="38"/>
    </row>
    <row r="120" spans="2:21" ht="15.5">
      <c r="B120" s="12">
        <v>46240</v>
      </c>
      <c r="C120" s="133" t="s">
        <v>117</v>
      </c>
      <c r="D120" s="39">
        <v>7</v>
      </c>
      <c r="E120" s="120">
        <v>51</v>
      </c>
      <c r="F120" s="121">
        <v>1</v>
      </c>
      <c r="G120" s="122">
        <f>Masterclass235345624342346723[[#This Row],[DIAS]]*Masterclass235345624342346723[[#This Row],[PAX / Q]]*Masterclass235345624342346723[[#This Row],[COSTO]]</f>
        <v>357</v>
      </c>
      <c r="H120" s="122">
        <v>0</v>
      </c>
      <c r="I120" s="122">
        <f>Masterclass235345624342346723[[#This Row],[TTL COSTO]]+Masterclass235345624342346723[[#This Row],[SERVICIO 15%]]</f>
        <v>357</v>
      </c>
      <c r="J120" s="122">
        <f>Masterclass235345624342346723[[#This Row],[SUBTOTAL]]*10%</f>
        <v>35.700000000000003</v>
      </c>
      <c r="K120" s="122">
        <f>Masterclass235345624342346723[[#This Row],[10% Fee]]*16%</f>
        <v>5.7120000000000006</v>
      </c>
      <c r="L120" s="122">
        <f>Masterclass235345624342346723[[#This Row],[IVA]]+Masterclass235345624342346723[[#This Row],[10% Fee]]+Masterclass235345624342346723[[#This Row],[SUBTOTAL]]</f>
        <v>398.41200000000003</v>
      </c>
      <c r="O120" s="38"/>
    </row>
    <row r="121" spans="2:21" ht="31">
      <c r="B121" s="12">
        <v>46240</v>
      </c>
      <c r="C121" s="133" t="s">
        <v>118</v>
      </c>
      <c r="D121" s="39">
        <v>105</v>
      </c>
      <c r="E121" s="120">
        <v>51</v>
      </c>
      <c r="F121" s="121">
        <v>1</v>
      </c>
      <c r="G121" s="122">
        <f>Masterclass235345624342346723[[#This Row],[DIAS]]*Masterclass235345624342346723[[#This Row],[PAX / Q]]*Masterclass235345624342346723[[#This Row],[COSTO]]</f>
        <v>5355</v>
      </c>
      <c r="H121" s="122">
        <v>0</v>
      </c>
      <c r="I121" s="122">
        <f>Masterclass235345624342346723[[#This Row],[TTL COSTO]]+Masterclass235345624342346723[[#This Row],[SERVICIO 15%]]</f>
        <v>5355</v>
      </c>
      <c r="J121" s="122">
        <f>Masterclass235345624342346723[[#This Row],[SUBTOTAL]]*10%</f>
        <v>535.5</v>
      </c>
      <c r="K121" s="122">
        <f>Masterclass235345624342346723[[#This Row],[10% Fee]]*16%</f>
        <v>85.68</v>
      </c>
      <c r="L121" s="122">
        <f>Masterclass235345624342346723[[#This Row],[IVA]]+Masterclass235345624342346723[[#This Row],[10% Fee]]+Masterclass235345624342346723[[#This Row],[SUBTOTAL]]</f>
        <v>5976.18</v>
      </c>
      <c r="O121" s="38"/>
    </row>
    <row r="122" spans="2:21" ht="15.5">
      <c r="B122" s="12">
        <v>46240</v>
      </c>
      <c r="C122" s="133" t="s">
        <v>119</v>
      </c>
      <c r="D122" s="39">
        <v>260</v>
      </c>
      <c r="E122" s="120">
        <v>51</v>
      </c>
      <c r="F122" s="121">
        <v>1</v>
      </c>
      <c r="G122" s="122">
        <f>Masterclass235345624342346723[[#This Row],[DIAS]]*Masterclass235345624342346723[[#This Row],[PAX / Q]]*Masterclass235345624342346723[[#This Row],[COSTO]]</f>
        <v>13260</v>
      </c>
      <c r="H122" s="122">
        <v>0</v>
      </c>
      <c r="I122" s="122">
        <f>Masterclass235345624342346723[[#This Row],[TTL COSTO]]+Masterclass235345624342346723[[#This Row],[SERVICIO 15%]]</f>
        <v>13260</v>
      </c>
      <c r="J122" s="122">
        <f>Masterclass235345624342346723[[#This Row],[SUBTOTAL]]*10%</f>
        <v>1326</v>
      </c>
      <c r="K122" s="122">
        <f>Masterclass235345624342346723[[#This Row],[10% Fee]]*16%</f>
        <v>212.16</v>
      </c>
      <c r="L122" s="122">
        <f>Masterclass235345624342346723[[#This Row],[IVA]]+Masterclass235345624342346723[[#This Row],[10% Fee]]+Masterclass235345624342346723[[#This Row],[SUBTOTAL]]</f>
        <v>14798.16</v>
      </c>
      <c r="O122" s="38"/>
    </row>
    <row r="123" spans="2:21" ht="31">
      <c r="B123" s="12">
        <v>46240</v>
      </c>
      <c r="C123" s="133" t="s">
        <v>120</v>
      </c>
      <c r="D123" s="39">
        <v>1430</v>
      </c>
      <c r="E123" s="120">
        <v>8</v>
      </c>
      <c r="F123" s="121">
        <v>1</v>
      </c>
      <c r="G123" s="122">
        <f>Masterclass235345624342346723[[#This Row],[DIAS]]*Masterclass235345624342346723[[#This Row],[PAX / Q]]*Masterclass235345624342346723[[#This Row],[COSTO]]</f>
        <v>11440</v>
      </c>
      <c r="H123" s="122">
        <v>0</v>
      </c>
      <c r="I123" s="122">
        <f>Masterclass235345624342346723[[#This Row],[TTL COSTO]]+Masterclass235345624342346723[[#This Row],[SERVICIO 15%]]</f>
        <v>11440</v>
      </c>
      <c r="J123" s="122">
        <f>Masterclass235345624342346723[[#This Row],[SUBTOTAL]]*10%</f>
        <v>1144</v>
      </c>
      <c r="K123" s="122">
        <f>Masterclass235345624342346723[[#This Row],[10% Fee]]*16%</f>
        <v>183.04</v>
      </c>
      <c r="L123" s="122">
        <f>Masterclass235345624342346723[[#This Row],[IVA]]+Masterclass235345624342346723[[#This Row],[10% Fee]]+Masterclass235345624342346723[[#This Row],[SUBTOTAL]]</f>
        <v>12767.04</v>
      </c>
      <c r="O123" s="38"/>
    </row>
    <row r="124" spans="2:21" ht="15.5">
      <c r="B124" s="4"/>
      <c r="C124" s="5" t="s">
        <v>121</v>
      </c>
      <c r="D124" s="2"/>
      <c r="E124" s="2"/>
      <c r="F124" s="2"/>
      <c r="G124" s="2"/>
      <c r="H124" s="2"/>
      <c r="I124" s="2"/>
      <c r="J124" s="2"/>
      <c r="K124" s="2"/>
      <c r="L124" s="2"/>
      <c r="O124" s="38"/>
    </row>
    <row r="125" spans="2:21" ht="15.5">
      <c r="B125" s="12"/>
      <c r="C125" s="24" t="s">
        <v>122</v>
      </c>
      <c r="D125" s="25">
        <v>19950</v>
      </c>
      <c r="E125" s="106">
        <v>3</v>
      </c>
      <c r="F125" s="33">
        <v>1</v>
      </c>
      <c r="G125" s="134">
        <f>Masterclass235345624342346723[[#This Row],[DIAS]]*Masterclass235345624342346723[[#This Row],[PAX / Q]]*Masterclass235345624342346723[[#This Row],[COSTO]]</f>
        <v>59850</v>
      </c>
      <c r="H125" s="134"/>
      <c r="I125" s="134">
        <f>Masterclass235345624342346723[[#This Row],[TTL COSTO]]</f>
        <v>59850</v>
      </c>
      <c r="J125" s="134">
        <f>Masterclass235345624342346723[[#This Row],[SUBTOTAL]]*10%</f>
        <v>5985</v>
      </c>
      <c r="K125" s="134">
        <f>Masterclass235345624342346723[[#This Row],[10% Fee]]*16%</f>
        <v>957.6</v>
      </c>
      <c r="L125" s="134">
        <f>Masterclass235345624342346723[[#This Row],[SUBTOTAL]]+Masterclass235345624342346723[[#This Row],[10% Fee]]+Masterclass235345624342346723[[#This Row],[IVA]]</f>
        <v>66792.600000000006</v>
      </c>
      <c r="O125" s="38"/>
      <c r="P125" s="38"/>
      <c r="Q125" s="38"/>
      <c r="R125" s="38"/>
      <c r="S125" s="38"/>
      <c r="T125" s="38"/>
      <c r="U125" s="38">
        <f t="shared" ref="U125:U138" si="5">SUM(S125:T125)</f>
        <v>0</v>
      </c>
    </row>
    <row r="126" spans="2:21" ht="54" customHeight="1">
      <c r="B126" s="28"/>
      <c r="C126" s="24" t="s">
        <v>123</v>
      </c>
      <c r="D126" s="25"/>
      <c r="E126" s="106"/>
      <c r="F126" s="33"/>
      <c r="G126" s="134"/>
      <c r="H126" s="134"/>
      <c r="I126" s="134"/>
      <c r="J126" s="134"/>
      <c r="K126" s="134"/>
      <c r="L126" s="134"/>
      <c r="O126" s="38"/>
      <c r="P126" s="38"/>
      <c r="Q126" s="38"/>
      <c r="R126" s="38"/>
      <c r="S126" s="38"/>
      <c r="T126" s="38"/>
      <c r="U126" s="38">
        <f t="shared" si="5"/>
        <v>0</v>
      </c>
    </row>
    <row r="127" spans="2:21" ht="15.5" hidden="1">
      <c r="B127" s="28"/>
      <c r="C127" s="31"/>
      <c r="D127" s="25">
        <v>0</v>
      </c>
      <c r="E127" s="29">
        <v>0</v>
      </c>
      <c r="F127" s="33">
        <v>0</v>
      </c>
      <c r="G127" s="34">
        <f>Masterclass235345624342346723[[#This Row],[DIAS]]*Masterclass235345624342346723[[#This Row],[PAX / Q]]*Masterclass235345624342346723[[#This Row],[COSTO]]</f>
        <v>0</v>
      </c>
      <c r="H127" s="34"/>
      <c r="I127" s="34">
        <f>Masterclass235345624342346723[[#This Row],[TTL COSTO]]</f>
        <v>0</v>
      </c>
      <c r="J127" s="34">
        <f>Masterclass235345624342346723[[#This Row],[SUBTOTAL]]*10%</f>
        <v>0</v>
      </c>
      <c r="K127" s="34">
        <f>Masterclass235345624342346723[[#This Row],[10% Fee]]*16%</f>
        <v>0</v>
      </c>
      <c r="L127" s="34">
        <f>Masterclass235345624342346723[[#This Row],[SUBTOTAL]]+Masterclass235345624342346723[[#This Row],[10% Fee]]+Masterclass235345624342346723[[#This Row],[IVA]]</f>
        <v>0</v>
      </c>
      <c r="O127" s="38"/>
      <c r="P127" s="38"/>
      <c r="Q127" s="38"/>
      <c r="R127" s="38"/>
      <c r="S127" s="38"/>
      <c r="T127" s="38"/>
      <c r="U127" s="38">
        <f t="shared" si="5"/>
        <v>0</v>
      </c>
    </row>
    <row r="128" spans="2:21" ht="15.5" hidden="1">
      <c r="B128" s="28"/>
      <c r="C128" s="35"/>
      <c r="D128" s="39"/>
      <c r="E128" s="42"/>
      <c r="F128" s="56"/>
      <c r="G128" s="57"/>
      <c r="H128" s="58"/>
      <c r="I128" s="58"/>
      <c r="J128" s="58"/>
      <c r="K128" s="40"/>
      <c r="L128" s="57"/>
      <c r="O128" s="38"/>
      <c r="P128" s="38"/>
      <c r="Q128" s="38"/>
      <c r="R128" s="38"/>
      <c r="S128" s="38"/>
      <c r="T128" s="38"/>
      <c r="U128" s="38">
        <f t="shared" si="5"/>
        <v>0</v>
      </c>
    </row>
    <row r="129" spans="2:21" ht="15.5">
      <c r="B129" s="28"/>
      <c r="C129" s="35" t="s">
        <v>124</v>
      </c>
      <c r="D129" s="39">
        <v>80</v>
      </c>
      <c r="E129" s="42">
        <v>20</v>
      </c>
      <c r="F129" s="121">
        <v>1</v>
      </c>
      <c r="G129" s="122">
        <f>Masterclass235345624342346723[[#This Row],[DIAS]]*Masterclass235345624342346723[[#This Row],[PAX / Q]]*Masterclass235345624342346723[[#This Row],[COSTO]]</f>
        <v>1600</v>
      </c>
      <c r="H129" s="122">
        <v>0</v>
      </c>
      <c r="I129" s="122">
        <f>Masterclass235345624342346723[[#This Row],[TTL COSTO]]+Masterclass235345624342346723[[#This Row],[SERVICIO 15%]]</f>
        <v>1600</v>
      </c>
      <c r="J129" s="122">
        <f>Masterclass235345624342346723[[#This Row],[SUBTOTAL]]*10%</f>
        <v>160</v>
      </c>
      <c r="K129" s="122">
        <f>Masterclass235345624342346723[[#This Row],[10% Fee]]*16%</f>
        <v>25.6</v>
      </c>
      <c r="L129" s="122">
        <f>Masterclass235345624342346723[[#This Row],[IVA]]+Masterclass235345624342346723[[#This Row],[10% Fee]]+Masterclass235345624342346723[[#This Row],[SUBTOTAL]]</f>
        <v>1785.6</v>
      </c>
      <c r="O129" s="38"/>
      <c r="P129" s="38"/>
      <c r="Q129" s="38"/>
      <c r="R129" s="38"/>
      <c r="S129" s="38"/>
      <c r="T129" s="38"/>
      <c r="U129" s="38"/>
    </row>
    <row r="130" spans="2:21" ht="15.5">
      <c r="B130" s="28"/>
      <c r="C130" s="35" t="s">
        <v>125</v>
      </c>
      <c r="D130" s="39">
        <v>3</v>
      </c>
      <c r="E130" s="42">
        <v>51</v>
      </c>
      <c r="F130" s="121">
        <v>1</v>
      </c>
      <c r="G130" s="122">
        <f>Masterclass235345624342346723[[#This Row],[DIAS]]*Masterclass235345624342346723[[#This Row],[PAX / Q]]*Masterclass235345624342346723[[#This Row],[COSTO]]</f>
        <v>153</v>
      </c>
      <c r="H130" s="122">
        <v>0</v>
      </c>
      <c r="I130" s="122">
        <f>Masterclass235345624342346723[[#This Row],[TTL COSTO]]+Masterclass235345624342346723[[#This Row],[SERVICIO 15%]]</f>
        <v>153</v>
      </c>
      <c r="J130" s="122">
        <f>Masterclass235345624342346723[[#This Row],[SUBTOTAL]]*10%</f>
        <v>15.3</v>
      </c>
      <c r="K130" s="122">
        <f>Masterclass235345624342346723[[#This Row],[10% Fee]]*16%</f>
        <v>2.448</v>
      </c>
      <c r="L130" s="122">
        <f>Masterclass235345624342346723[[#This Row],[IVA]]+Masterclass235345624342346723[[#This Row],[10% Fee]]+Masterclass235345624342346723[[#This Row],[SUBTOTAL]]</f>
        <v>170.74799999999999</v>
      </c>
      <c r="O130" s="38"/>
      <c r="P130" s="38"/>
      <c r="Q130" s="38"/>
      <c r="R130" s="38"/>
      <c r="S130" s="38"/>
      <c r="T130" s="38"/>
      <c r="U130" s="38"/>
    </row>
    <row r="131" spans="2:21" ht="15.5">
      <c r="B131" s="28"/>
      <c r="C131" s="35" t="s">
        <v>126</v>
      </c>
      <c r="D131" s="39">
        <v>60</v>
      </c>
      <c r="E131" s="42">
        <v>51</v>
      </c>
      <c r="F131" s="121">
        <v>1</v>
      </c>
      <c r="G131" s="122">
        <f>Masterclass235345624342346723[[#This Row],[DIAS]]*Masterclass235345624342346723[[#This Row],[PAX / Q]]*Masterclass235345624342346723[[#This Row],[COSTO]]</f>
        <v>3060</v>
      </c>
      <c r="H131" s="122">
        <v>0</v>
      </c>
      <c r="I131" s="122">
        <f>Masterclass235345624342346723[[#This Row],[TTL COSTO]]+Masterclass235345624342346723[[#This Row],[SERVICIO 15%]]</f>
        <v>3060</v>
      </c>
      <c r="J131" s="122">
        <f>Masterclass235345624342346723[[#This Row],[SUBTOTAL]]*10%</f>
        <v>306</v>
      </c>
      <c r="K131" s="122">
        <f>Masterclass235345624342346723[[#This Row],[10% Fee]]*16%</f>
        <v>48.96</v>
      </c>
      <c r="L131" s="122">
        <f>Masterclass235345624342346723[[#This Row],[IVA]]+Masterclass235345624342346723[[#This Row],[10% Fee]]+Masterclass235345624342346723[[#This Row],[SUBTOTAL]]</f>
        <v>3414.96</v>
      </c>
      <c r="O131" s="38"/>
      <c r="P131" s="38"/>
      <c r="Q131" s="38"/>
      <c r="R131" s="38"/>
      <c r="S131" s="38"/>
      <c r="T131" s="38"/>
      <c r="U131" s="38"/>
    </row>
    <row r="132" spans="2:21" ht="15.5">
      <c r="B132" s="4"/>
      <c r="C132" s="5" t="s">
        <v>127</v>
      </c>
      <c r="D132" s="2"/>
      <c r="E132" s="2"/>
      <c r="F132" s="2"/>
      <c r="G132" s="2"/>
      <c r="H132" s="2"/>
      <c r="I132" s="2"/>
      <c r="J132" s="2"/>
      <c r="K132" s="2"/>
      <c r="L132" s="2"/>
      <c r="O132" s="38"/>
      <c r="P132" s="38"/>
      <c r="Q132" s="38"/>
      <c r="R132" s="38"/>
      <c r="S132" s="38"/>
      <c r="T132" s="38"/>
      <c r="U132" s="38"/>
    </row>
    <row r="133" spans="2:21" ht="15.5">
      <c r="B133" s="28"/>
      <c r="C133" s="35" t="s">
        <v>128</v>
      </c>
      <c r="D133" s="39">
        <v>60</v>
      </c>
      <c r="E133" s="42">
        <v>1</v>
      </c>
      <c r="F133" s="121">
        <v>1</v>
      </c>
      <c r="G133" s="122">
        <f>Masterclass235345624342346723[[#This Row],[DIAS]]*Masterclass235345624342346723[[#This Row],[PAX / Q]]*Masterclass235345624342346723[[#This Row],[COSTO]]</f>
        <v>60</v>
      </c>
      <c r="H133" s="122">
        <v>0</v>
      </c>
      <c r="I133" s="122">
        <f>Masterclass235345624342346723[[#This Row],[TTL COSTO]]+Masterclass235345624342346723[[#This Row],[SERVICIO 15%]]</f>
        <v>60</v>
      </c>
      <c r="J133" s="122">
        <f>Masterclass235345624342346723[[#This Row],[SUBTOTAL]]*10%</f>
        <v>6</v>
      </c>
      <c r="K133" s="122">
        <f>Masterclass235345624342346723[[#This Row],[10% Fee]]*16%</f>
        <v>0.96</v>
      </c>
      <c r="L133" s="122">
        <f>Masterclass235345624342346723[[#This Row],[IVA]]+Masterclass235345624342346723[[#This Row],[10% Fee]]+Masterclass235345624342346723[[#This Row],[SUBTOTAL]]</f>
        <v>66.959999999999994</v>
      </c>
      <c r="O133" s="38"/>
      <c r="P133" s="38"/>
      <c r="Q133" s="38"/>
      <c r="R133" s="38"/>
      <c r="S133" s="38"/>
      <c r="T133" s="38"/>
      <c r="U133" s="38"/>
    </row>
    <row r="134" spans="2:21" ht="15.5">
      <c r="B134" s="28"/>
      <c r="C134" s="35" t="s">
        <v>129</v>
      </c>
      <c r="D134" s="39">
        <v>80</v>
      </c>
      <c r="E134" s="42">
        <v>1</v>
      </c>
      <c r="F134" s="121">
        <v>1</v>
      </c>
      <c r="G134" s="122">
        <f>Masterclass235345624342346723[[#This Row],[DIAS]]*Masterclass235345624342346723[[#This Row],[PAX / Q]]*Masterclass235345624342346723[[#This Row],[COSTO]]</f>
        <v>80</v>
      </c>
      <c r="H134" s="122">
        <v>0</v>
      </c>
      <c r="I134" s="122">
        <f>Masterclass235345624342346723[[#This Row],[TTL COSTO]]+Masterclass235345624342346723[[#This Row],[SERVICIO 15%]]</f>
        <v>80</v>
      </c>
      <c r="J134" s="122">
        <f>Masterclass235345624342346723[[#This Row],[SUBTOTAL]]*10%</f>
        <v>8</v>
      </c>
      <c r="K134" s="122">
        <f>Masterclass235345624342346723[[#This Row],[10% Fee]]*16%</f>
        <v>1.28</v>
      </c>
      <c r="L134" s="122">
        <f>Masterclass235345624342346723[[#This Row],[IVA]]+Masterclass235345624342346723[[#This Row],[10% Fee]]+Masterclass235345624342346723[[#This Row],[SUBTOTAL]]</f>
        <v>89.28</v>
      </c>
      <c r="O134" s="38"/>
      <c r="P134" s="38"/>
      <c r="Q134" s="38"/>
      <c r="R134" s="38"/>
      <c r="S134" s="38"/>
      <c r="T134" s="38"/>
      <c r="U134" s="38"/>
    </row>
    <row r="135" spans="2:21" ht="15.5">
      <c r="B135" s="28"/>
      <c r="C135" s="35" t="s">
        <v>130</v>
      </c>
      <c r="D135" s="39">
        <v>45</v>
      </c>
      <c r="E135" s="42">
        <v>1</v>
      </c>
      <c r="F135" s="121">
        <v>1</v>
      </c>
      <c r="G135" s="122">
        <f>Masterclass235345624342346723[[#This Row],[DIAS]]*Masterclass235345624342346723[[#This Row],[PAX / Q]]*Masterclass235345624342346723[[#This Row],[COSTO]]</f>
        <v>45</v>
      </c>
      <c r="H135" s="122">
        <v>0</v>
      </c>
      <c r="I135" s="122">
        <f>Masterclass235345624342346723[[#This Row],[TTL COSTO]]+Masterclass235345624342346723[[#This Row],[SERVICIO 15%]]</f>
        <v>45</v>
      </c>
      <c r="J135" s="122">
        <f>Masterclass235345624342346723[[#This Row],[SUBTOTAL]]*10%</f>
        <v>4.5</v>
      </c>
      <c r="K135" s="122">
        <f>Masterclass235345624342346723[[#This Row],[10% Fee]]*16%</f>
        <v>0.72</v>
      </c>
      <c r="L135" s="122">
        <f>Masterclass235345624342346723[[#This Row],[IVA]]+Masterclass235345624342346723[[#This Row],[10% Fee]]+Masterclass235345624342346723[[#This Row],[SUBTOTAL]]</f>
        <v>50.22</v>
      </c>
      <c r="O135" s="38"/>
      <c r="P135" s="38"/>
      <c r="Q135" s="38"/>
      <c r="R135" s="38"/>
      <c r="S135" s="38"/>
      <c r="T135" s="38"/>
      <c r="U135" s="38"/>
    </row>
    <row r="136" spans="2:21" ht="15.5">
      <c r="B136" s="4"/>
      <c r="C136" s="5" t="s">
        <v>131</v>
      </c>
      <c r="D136" s="2"/>
      <c r="E136" s="2"/>
      <c r="F136" s="2"/>
      <c r="G136" s="2"/>
      <c r="H136" s="2"/>
      <c r="I136" s="2"/>
      <c r="J136" s="2"/>
      <c r="K136" s="2"/>
      <c r="L136" s="2"/>
      <c r="O136" s="38"/>
      <c r="P136" s="38"/>
      <c r="Q136" s="38"/>
      <c r="R136" s="38"/>
      <c r="S136" s="38"/>
      <c r="T136" s="38"/>
      <c r="U136" s="38">
        <f t="shared" si="5"/>
        <v>0</v>
      </c>
    </row>
    <row r="137" spans="2:21" ht="31">
      <c r="B137" s="12"/>
      <c r="C137" s="356" t="s">
        <v>132</v>
      </c>
      <c r="D137" s="357">
        <v>870</v>
      </c>
      <c r="E137" s="358">
        <v>2</v>
      </c>
      <c r="F137" s="359">
        <v>9</v>
      </c>
      <c r="G137" s="360">
        <f>Masterclass235345624342346723[[#This Row],[DIAS]]*Masterclass235345624342346723[[#This Row],[PAX / Q]]*Masterclass235345624342346723[[#This Row],[COSTO]]</f>
        <v>15660</v>
      </c>
      <c r="H137" s="360">
        <f>SUM(H116:H136)</f>
        <v>0</v>
      </c>
      <c r="I137" s="360">
        <f>Masterclass235345624342346723[[#This Row],[TTL COSTO]]</f>
        <v>15660</v>
      </c>
      <c r="J137" s="360">
        <f>Masterclass235345624342346723[[#This Row],[SUBTOTAL]]*10%</f>
        <v>1566</v>
      </c>
      <c r="K137" s="360">
        <f>Masterclass235345624342346723[[#This Row],[10% Fee]]*16%</f>
        <v>250.56</v>
      </c>
      <c r="L137" s="360">
        <f>Masterclass235345624342346723[[#This Row],[SUBTOTAL]]+Masterclass235345624342346723[[#This Row],[10% Fee]]+Masterclass235345624342346723[[#This Row],[IVA]]</f>
        <v>17476.560000000001</v>
      </c>
      <c r="O137" s="38"/>
      <c r="P137" s="38"/>
      <c r="Q137" s="38"/>
      <c r="R137" s="38"/>
      <c r="S137" s="38"/>
      <c r="T137" s="38"/>
      <c r="U137" s="38">
        <f t="shared" si="5"/>
        <v>0</v>
      </c>
    </row>
    <row r="138" spans="2:21" ht="15.5">
      <c r="B138" s="361"/>
      <c r="C138" s="149" t="s">
        <v>680</v>
      </c>
      <c r="D138" s="150">
        <v>1100</v>
      </c>
      <c r="E138" s="362">
        <v>4</v>
      </c>
      <c r="F138" s="363">
        <v>9</v>
      </c>
      <c r="G138" s="151">
        <f>Masterclass235345624342346723[[#This Row],[DIAS]]*Masterclass235345624342346723[[#This Row],[PAX / Q]]*Masterclass235345624342346723[[#This Row],[COSTO]]</f>
        <v>39600</v>
      </c>
      <c r="H138" s="151">
        <f>SUM(H116:H136)</f>
        <v>0</v>
      </c>
      <c r="I138" s="151">
        <f>Masterclass235345624342346723[[#This Row],[TTL COSTO]]</f>
        <v>39600</v>
      </c>
      <c r="J138" s="151">
        <f>Masterclass235345624342346723[[#This Row],[SUBTOTAL]]*10%</f>
        <v>3960</v>
      </c>
      <c r="K138" s="151">
        <f>Masterclass235345624342346723[[#This Row],[10% Fee]]*16%</f>
        <v>633.6</v>
      </c>
      <c r="L138" s="151">
        <f>Masterclass235345624342346723[[#This Row],[SUBTOTAL]]+Masterclass235345624342346723[[#This Row],[10% Fee]]+Masterclass235345624342346723[[#This Row],[IVA]]</f>
        <v>44193.599999999999</v>
      </c>
      <c r="O138" s="38"/>
      <c r="P138" s="38"/>
      <c r="Q138" s="38"/>
      <c r="R138" s="38"/>
      <c r="S138" s="38"/>
      <c r="T138" s="38"/>
      <c r="U138" s="38">
        <f t="shared" si="5"/>
        <v>0</v>
      </c>
    </row>
    <row r="139" spans="2:21" ht="15.5">
      <c r="B139" s="361"/>
      <c r="C139" s="35" t="s">
        <v>681</v>
      </c>
      <c r="D139" s="167">
        <v>1500</v>
      </c>
      <c r="E139" s="362">
        <v>4</v>
      </c>
      <c r="F139" s="363">
        <v>1</v>
      </c>
      <c r="G139" s="151">
        <f>Masterclass235345624342346723[[#This Row],[DIAS]]*Masterclass235345624342346723[[#This Row],[PAX / Q]]*Masterclass235345624342346723[[#This Row],[COSTO]]</f>
        <v>6000</v>
      </c>
      <c r="H139" s="151">
        <f>SUM(H117:H137)</f>
        <v>0</v>
      </c>
      <c r="I139" s="151">
        <f>Masterclass235345624342346723[[#This Row],[TTL COSTO]]</f>
        <v>6000</v>
      </c>
      <c r="J139" s="151">
        <f>Masterclass235345624342346723[[#This Row],[SUBTOTAL]]*10%</f>
        <v>600</v>
      </c>
      <c r="K139" s="151">
        <f>Masterclass235345624342346723[[#This Row],[10% Fee]]*16%</f>
        <v>96</v>
      </c>
      <c r="L139" s="151">
        <f>Masterclass235345624342346723[[#This Row],[SUBTOTAL]]+Masterclass235345624342346723[[#This Row],[10% Fee]]+Masterclass235345624342346723[[#This Row],[IVA]]</f>
        <v>6696</v>
      </c>
      <c r="O139" s="38"/>
    </row>
    <row r="140" spans="2:21" ht="15.5">
      <c r="B140" s="28"/>
      <c r="C140" s="35"/>
      <c r="D140" s="39"/>
      <c r="E140" s="42"/>
      <c r="F140" s="56"/>
      <c r="G140" s="57"/>
      <c r="H140" s="58"/>
      <c r="I140" s="58"/>
      <c r="J140" s="58"/>
      <c r="K140" s="40"/>
      <c r="L140" s="57"/>
      <c r="O140" s="38"/>
    </row>
    <row r="141" spans="2:21" ht="15.5">
      <c r="B141" s="28"/>
      <c r="C141" s="35" t="s">
        <v>133</v>
      </c>
      <c r="D141" s="39"/>
      <c r="E141" s="42"/>
      <c r="F141" s="56"/>
      <c r="G141" s="57"/>
      <c r="H141" s="58"/>
      <c r="I141" s="58"/>
      <c r="J141" s="58"/>
      <c r="K141" s="40"/>
      <c r="L141" s="57"/>
      <c r="O141" s="38"/>
    </row>
    <row r="142" spans="2:21" ht="15.5">
      <c r="B142" s="28"/>
      <c r="C142" s="35"/>
      <c r="D142" s="39"/>
      <c r="E142" s="42"/>
      <c r="F142" s="56"/>
      <c r="G142" s="57"/>
      <c r="H142" s="58"/>
      <c r="I142" s="58"/>
      <c r="J142" s="58"/>
      <c r="K142" s="40"/>
      <c r="L142" s="57"/>
      <c r="O142" s="38"/>
    </row>
    <row r="143" spans="2:21" ht="15.5">
      <c r="B143" s="95"/>
      <c r="C143" s="96" t="s">
        <v>134</v>
      </c>
      <c r="D143" s="97"/>
      <c r="E143" s="98"/>
      <c r="F143" s="98"/>
      <c r="G143" s="99">
        <f>SUM(G10:G142)</f>
        <v>596310</v>
      </c>
      <c r="H143" s="109">
        <f>SUM(H10:H142)</f>
        <v>0</v>
      </c>
      <c r="I143" s="109">
        <f>SUM(I10:I142)</f>
        <v>596310</v>
      </c>
      <c r="J143" s="109">
        <f>SUM(J10:J142)</f>
        <v>59631</v>
      </c>
      <c r="K143" s="109">
        <f>SUM(K10:K142)</f>
        <v>9540.9599999999937</v>
      </c>
      <c r="L143" s="109">
        <f>SUM(L10:L142)</f>
        <v>665481.95999999985</v>
      </c>
    </row>
    <row r="144" spans="2:21" ht="21">
      <c r="B144" s="6"/>
    </row>
    <row r="145" spans="2:12" ht="18.5">
      <c r="B145" s="18"/>
      <c r="J145" s="9"/>
      <c r="K145" s="10" t="s">
        <v>9</v>
      </c>
      <c r="L145" s="19">
        <f>G143</f>
        <v>596310</v>
      </c>
    </row>
    <row r="146" spans="2:12" ht="18.5">
      <c r="B146" s="20"/>
      <c r="C146" s="11"/>
      <c r="J146" s="9"/>
      <c r="K146" s="10" t="s">
        <v>135</v>
      </c>
      <c r="L146" s="19">
        <f>H143</f>
        <v>0</v>
      </c>
    </row>
    <row r="147" spans="2:12" ht="15.5">
      <c r="B147" s="21" t="s">
        <v>136</v>
      </c>
      <c r="C147" s="21"/>
      <c r="H147" s="1" t="s">
        <v>137</v>
      </c>
      <c r="J147" s="9"/>
      <c r="K147" s="10" t="s">
        <v>138</v>
      </c>
      <c r="L147" s="19">
        <f>J143</f>
        <v>59631</v>
      </c>
    </row>
    <row r="148" spans="2:12" ht="15.5">
      <c r="B148" s="30" t="s">
        <v>139</v>
      </c>
      <c r="C148" s="30"/>
      <c r="J148" s="9"/>
      <c r="K148" s="10" t="s">
        <v>14</v>
      </c>
      <c r="L148" s="19">
        <f>L147+L146+L145</f>
        <v>655941</v>
      </c>
    </row>
    <row r="149" spans="2:12" ht="15.5">
      <c r="B149" s="30" t="s">
        <v>140</v>
      </c>
      <c r="C149" s="30"/>
      <c r="J149" s="9"/>
      <c r="K149" s="10" t="s">
        <v>16</v>
      </c>
      <c r="L149" s="19">
        <f>L147*16%</f>
        <v>9540.9600000000009</v>
      </c>
    </row>
    <row r="150" spans="2:12" ht="15.5">
      <c r="B150" s="30" t="s">
        <v>141</v>
      </c>
      <c r="C150" s="30"/>
      <c r="J150" s="9"/>
      <c r="K150" s="10" t="s">
        <v>17</v>
      </c>
      <c r="L150" s="19">
        <f>SUM(L148:L149)</f>
        <v>665481.96</v>
      </c>
    </row>
    <row r="161" spans="2:12" ht="39" customHeight="1">
      <c r="B161" s="164" t="s">
        <v>142</v>
      </c>
      <c r="C161" s="164"/>
      <c r="D161" s="164"/>
      <c r="E161" s="164"/>
      <c r="F161" s="164"/>
      <c r="G161" s="164"/>
      <c r="H161" s="164"/>
      <c r="I161" s="164"/>
      <c r="J161" s="164"/>
      <c r="K161" s="164"/>
      <c r="L161" s="164"/>
    </row>
    <row r="162" spans="2:12" ht="43.5" customHeight="1" thickBot="1">
      <c r="B162" s="67" t="s">
        <v>7</v>
      </c>
      <c r="C162" s="68" t="s">
        <v>8</v>
      </c>
      <c r="D162" s="69" t="s">
        <v>9</v>
      </c>
      <c r="E162" s="69" t="s">
        <v>10</v>
      </c>
      <c r="F162" s="69" t="s">
        <v>11</v>
      </c>
      <c r="G162" s="69" t="s">
        <v>12</v>
      </c>
      <c r="H162" s="69" t="s">
        <v>13</v>
      </c>
      <c r="I162" s="69" t="s">
        <v>14</v>
      </c>
      <c r="J162" s="69" t="s">
        <v>15</v>
      </c>
      <c r="K162" s="69" t="s">
        <v>16</v>
      </c>
      <c r="L162" s="69" t="s">
        <v>143</v>
      </c>
    </row>
    <row r="163" spans="2:12" ht="135.75" customHeight="1">
      <c r="B163" s="46"/>
      <c r="C163" s="66" t="s">
        <v>144</v>
      </c>
      <c r="D163" s="48">
        <v>1200</v>
      </c>
      <c r="E163" s="53">
        <v>51</v>
      </c>
      <c r="F163" s="54">
        <v>1</v>
      </c>
      <c r="G163" s="55">
        <f>F163*E163*D163</f>
        <v>61200</v>
      </c>
      <c r="H163" s="49"/>
      <c r="I163" s="55">
        <f>G163</f>
        <v>61200</v>
      </c>
      <c r="J163" s="55">
        <f>I163*10%</f>
        <v>6120</v>
      </c>
      <c r="K163" s="55">
        <f>(J163+I163)*16%</f>
        <v>10771.2</v>
      </c>
      <c r="L163" s="49">
        <f>K163+J163+I163</f>
        <v>78091.199999999997</v>
      </c>
    </row>
    <row r="164" spans="2:12" ht="31">
      <c r="B164" s="59"/>
      <c r="C164" s="60" t="s">
        <v>145</v>
      </c>
      <c r="D164" s="61">
        <v>1000</v>
      </c>
      <c r="E164" s="62">
        <v>3</v>
      </c>
      <c r="F164" s="63">
        <v>1</v>
      </c>
      <c r="G164" s="64">
        <f>F164*E164*D164</f>
        <v>3000</v>
      </c>
      <c r="H164" s="65"/>
      <c r="I164" s="64">
        <f>G164</f>
        <v>3000</v>
      </c>
      <c r="J164" s="64">
        <f>I164*10%</f>
        <v>300</v>
      </c>
      <c r="K164" s="64">
        <f>(J164+I164)*16%</f>
        <v>528</v>
      </c>
      <c r="L164" s="65">
        <f>K164+J164+I164</f>
        <v>3828</v>
      </c>
    </row>
    <row r="165" spans="2:12" ht="46.5">
      <c r="B165" s="46"/>
      <c r="C165" s="126" t="s">
        <v>146</v>
      </c>
      <c r="D165" s="48">
        <v>1000</v>
      </c>
      <c r="E165" s="53">
        <v>4</v>
      </c>
      <c r="F165" s="54">
        <v>1</v>
      </c>
      <c r="G165" s="55">
        <f>F165*E165*D165</f>
        <v>4000</v>
      </c>
      <c r="H165" s="49"/>
      <c r="I165" s="55">
        <f>G165</f>
        <v>4000</v>
      </c>
      <c r="J165" s="55">
        <f>I165*10%</f>
        <v>400</v>
      </c>
      <c r="K165" s="55">
        <f>(J165+I165)*16%</f>
        <v>704</v>
      </c>
      <c r="L165" s="49">
        <f>K165+J165+I165</f>
        <v>5104</v>
      </c>
    </row>
    <row r="166" spans="2:12" ht="27" customHeight="1">
      <c r="B166" s="59"/>
      <c r="C166" s="60" t="s">
        <v>147</v>
      </c>
      <c r="D166" s="61">
        <v>25000</v>
      </c>
      <c r="E166" s="62">
        <v>1</v>
      </c>
      <c r="F166" s="63">
        <v>1</v>
      </c>
      <c r="G166" s="64">
        <f>F166*E166*D166</f>
        <v>25000</v>
      </c>
      <c r="H166" s="65"/>
      <c r="I166" s="64">
        <f>G166</f>
        <v>25000</v>
      </c>
      <c r="J166" s="64">
        <v>0</v>
      </c>
      <c r="K166" s="64">
        <f>(J166+I166)*16%</f>
        <v>4000</v>
      </c>
      <c r="L166" s="65">
        <f>K166+J166+I166</f>
        <v>29000</v>
      </c>
    </row>
    <row r="167" spans="2:12" ht="27" customHeight="1">
      <c r="B167" s="59"/>
      <c r="C167" s="156" t="s">
        <v>148</v>
      </c>
      <c r="D167" s="61">
        <v>1450</v>
      </c>
      <c r="E167" s="62">
        <v>20</v>
      </c>
      <c r="F167" s="63">
        <v>1</v>
      </c>
      <c r="G167" s="64">
        <f>F167*E167*D167</f>
        <v>29000</v>
      </c>
      <c r="H167" s="65"/>
      <c r="I167" s="64">
        <f>G167</f>
        <v>29000</v>
      </c>
      <c r="J167" s="64">
        <v>0</v>
      </c>
      <c r="K167" s="64">
        <f>(J167+I167)*16%</f>
        <v>4640</v>
      </c>
      <c r="L167" s="65">
        <f>K167+J167+I167</f>
        <v>33640</v>
      </c>
    </row>
    <row r="168" spans="2:12" ht="23.5" customHeight="1">
      <c r="B168" s="45"/>
      <c r="C168" s="71" t="s">
        <v>149</v>
      </c>
      <c r="D168" s="72"/>
      <c r="E168" s="72"/>
      <c r="F168" s="72"/>
      <c r="G168" s="72"/>
      <c r="H168" s="72"/>
      <c r="I168" s="72"/>
      <c r="J168" s="72"/>
      <c r="K168" s="72"/>
      <c r="L168" s="72"/>
    </row>
    <row r="169" spans="2:12" ht="18" customHeight="1">
      <c r="B169" s="116"/>
      <c r="C169" s="60" t="s">
        <v>150</v>
      </c>
      <c r="D169" s="92">
        <v>95</v>
      </c>
      <c r="E169" s="93">
        <v>51</v>
      </c>
      <c r="F169" s="94">
        <v>1</v>
      </c>
      <c r="G169" s="64">
        <f>F169*E169*D169</f>
        <v>4845</v>
      </c>
      <c r="H169" s="65"/>
      <c r="I169" s="64">
        <f>G169</f>
        <v>4845</v>
      </c>
      <c r="J169" s="64">
        <v>0</v>
      </c>
      <c r="K169" s="64">
        <f>(J169+I169)*16%</f>
        <v>775.2</v>
      </c>
      <c r="L169" s="65">
        <f>K169+J169+I169</f>
        <v>5620.2</v>
      </c>
    </row>
    <row r="170" spans="2:12" ht="18" customHeight="1">
      <c r="B170" s="73"/>
      <c r="C170" s="74" t="s">
        <v>151</v>
      </c>
      <c r="D170" s="75">
        <v>120</v>
      </c>
      <c r="E170" s="111">
        <v>51</v>
      </c>
      <c r="F170" s="112">
        <v>1</v>
      </c>
      <c r="G170" s="113">
        <f>F170*E170*D170</f>
        <v>6120</v>
      </c>
      <c r="H170" s="114"/>
      <c r="I170" s="113">
        <f>G170</f>
        <v>6120</v>
      </c>
      <c r="J170" s="113">
        <v>0</v>
      </c>
      <c r="K170" s="113">
        <f>(J170+I170)*16%</f>
        <v>979.2</v>
      </c>
      <c r="L170" s="114">
        <f>K170+J170+I170</f>
        <v>7099.2</v>
      </c>
    </row>
    <row r="171" spans="2:12" ht="105.75" customHeight="1">
      <c r="B171" s="50"/>
      <c r="C171" s="76" t="s">
        <v>152</v>
      </c>
      <c r="D171" s="77">
        <v>350</v>
      </c>
      <c r="E171" s="93">
        <v>51</v>
      </c>
      <c r="F171" s="94">
        <v>1</v>
      </c>
      <c r="G171" s="64">
        <f>F171*E171*D171</f>
        <v>17850</v>
      </c>
      <c r="H171" s="65"/>
      <c r="I171" s="64">
        <f>G171</f>
        <v>17850</v>
      </c>
      <c r="J171" s="64">
        <v>0</v>
      </c>
      <c r="K171" s="64">
        <f>(J171+I171)*16%</f>
        <v>2856</v>
      </c>
      <c r="L171" s="65">
        <f>K171+J171+I171</f>
        <v>20706</v>
      </c>
    </row>
    <row r="172" spans="2:12" ht="44.25" customHeight="1">
      <c r="B172" s="46"/>
      <c r="C172" s="74" t="s">
        <v>153</v>
      </c>
      <c r="D172" s="75">
        <v>450</v>
      </c>
      <c r="E172" s="111">
        <v>6</v>
      </c>
      <c r="F172" s="112">
        <v>1</v>
      </c>
      <c r="G172" s="113">
        <f>F172*E172*D172</f>
        <v>2700</v>
      </c>
      <c r="H172" s="114"/>
      <c r="I172" s="113">
        <f>G172</f>
        <v>2700</v>
      </c>
      <c r="J172" s="113">
        <v>0</v>
      </c>
      <c r="K172" s="113">
        <f>(J172+I172)*16%</f>
        <v>432</v>
      </c>
      <c r="L172" s="114">
        <f>K172+J172+I172</f>
        <v>3132</v>
      </c>
    </row>
    <row r="173" spans="2:12" ht="18" customHeight="1">
      <c r="B173" s="50"/>
      <c r="C173" s="115" t="s">
        <v>154</v>
      </c>
      <c r="D173" s="77"/>
      <c r="E173" s="78"/>
      <c r="F173" s="79"/>
      <c r="G173" s="80"/>
      <c r="H173" s="81"/>
      <c r="I173" s="81"/>
      <c r="J173" s="81"/>
      <c r="K173" s="77"/>
      <c r="L173" s="80"/>
    </row>
    <row r="174" spans="2:12" ht="18" customHeight="1">
      <c r="B174" s="45"/>
      <c r="C174" s="71" t="s">
        <v>155</v>
      </c>
      <c r="D174" s="72"/>
      <c r="E174" s="72"/>
      <c r="F174" s="72"/>
      <c r="G174" s="72"/>
      <c r="H174" s="72"/>
      <c r="I174" s="72"/>
      <c r="J174" s="72"/>
      <c r="K174" s="72"/>
      <c r="L174" s="72"/>
    </row>
    <row r="175" spans="2:12" ht="55.5" customHeight="1">
      <c r="B175" s="73"/>
      <c r="C175" s="88" t="s">
        <v>156</v>
      </c>
      <c r="D175" s="48">
        <v>250</v>
      </c>
      <c r="E175" s="53">
        <v>51</v>
      </c>
      <c r="F175" s="54">
        <v>1</v>
      </c>
      <c r="G175" s="55">
        <f>F175*E175*D175</f>
        <v>12750</v>
      </c>
      <c r="H175" s="49"/>
      <c r="I175" s="55">
        <f>G175</f>
        <v>12750</v>
      </c>
      <c r="J175" s="55">
        <f>I175*10%</f>
        <v>1275</v>
      </c>
      <c r="K175" s="55">
        <f>(J175+I175)*16%</f>
        <v>2244</v>
      </c>
      <c r="L175" s="49">
        <f>K175+J175+I175</f>
        <v>16269</v>
      </c>
    </row>
    <row r="176" spans="2:12" ht="18" customHeight="1">
      <c r="B176" s="45"/>
      <c r="C176" s="71" t="s">
        <v>157</v>
      </c>
      <c r="D176" s="72"/>
      <c r="E176" s="72"/>
      <c r="F176" s="72"/>
      <c r="G176" s="72"/>
      <c r="H176" s="72"/>
      <c r="I176" s="72"/>
      <c r="J176" s="72"/>
      <c r="K176" s="72"/>
      <c r="L176" s="72"/>
    </row>
    <row r="177" spans="2:12" ht="72" customHeight="1">
      <c r="B177" s="90"/>
      <c r="C177" s="181" t="s">
        <v>262</v>
      </c>
      <c r="D177" s="182">
        <v>250</v>
      </c>
      <c r="E177" s="183">
        <v>51</v>
      </c>
      <c r="F177" s="184">
        <v>1</v>
      </c>
      <c r="G177" s="185">
        <f>F177*E177*D177</f>
        <v>12750</v>
      </c>
      <c r="H177" s="186"/>
      <c r="I177" s="185">
        <f>G177</f>
        <v>12750</v>
      </c>
      <c r="J177" s="185">
        <f>I177*10%</f>
        <v>1275</v>
      </c>
      <c r="K177" s="185">
        <f>(J177+I177)*16%</f>
        <v>2244</v>
      </c>
      <c r="L177" s="186">
        <f>K177+J177+I177</f>
        <v>16269</v>
      </c>
    </row>
    <row r="178" spans="2:12" ht="72" customHeight="1">
      <c r="B178" s="187"/>
      <c r="C178" s="188" t="s">
        <v>404</v>
      </c>
      <c r="D178" s="48">
        <v>250</v>
      </c>
      <c r="E178" s="53">
        <v>51</v>
      </c>
      <c r="F178" s="54">
        <v>1</v>
      </c>
      <c r="G178" s="55">
        <f>F178*E178*D178</f>
        <v>12750</v>
      </c>
      <c r="H178" s="49"/>
      <c r="I178" s="55">
        <f>G178</f>
        <v>12750</v>
      </c>
      <c r="J178" s="55">
        <f>I178*10%</f>
        <v>1275</v>
      </c>
      <c r="K178" s="55">
        <f>(J178+I178)*16%</f>
        <v>2244</v>
      </c>
      <c r="L178" s="49">
        <f>K178+J178+I178</f>
        <v>16269</v>
      </c>
    </row>
    <row r="179" spans="2:12" ht="18" customHeight="1">
      <c r="B179" s="45"/>
      <c r="C179" s="71" t="s">
        <v>158</v>
      </c>
      <c r="D179" s="72"/>
      <c r="E179" s="72"/>
      <c r="F179" s="72"/>
      <c r="G179" s="72"/>
      <c r="H179" s="72"/>
      <c r="I179" s="72"/>
      <c r="J179" s="72"/>
      <c r="K179" s="72"/>
      <c r="L179" s="72"/>
    </row>
    <row r="180" spans="2:12" ht="51" customHeight="1">
      <c r="B180" s="73"/>
      <c r="C180" s="74" t="s">
        <v>159</v>
      </c>
      <c r="D180" s="48">
        <v>1175</v>
      </c>
      <c r="E180" s="53">
        <v>40</v>
      </c>
      <c r="F180" s="54">
        <v>1</v>
      </c>
      <c r="G180" s="55">
        <f>F180*E180*D180</f>
        <v>47000</v>
      </c>
      <c r="H180" s="55">
        <f>SUM(H161:H179)</f>
        <v>0</v>
      </c>
      <c r="I180" s="55">
        <f>G180</f>
        <v>47000</v>
      </c>
      <c r="J180" s="55">
        <f>I180*10%</f>
        <v>4700</v>
      </c>
      <c r="K180" s="55">
        <f>(J180+I180)*16%</f>
        <v>8272</v>
      </c>
      <c r="L180" s="49">
        <f>K180+J180+I180</f>
        <v>59972</v>
      </c>
    </row>
    <row r="181" spans="2:12" ht="18" customHeight="1">
      <c r="B181" s="45"/>
      <c r="C181" s="71" t="s">
        <v>160</v>
      </c>
      <c r="D181" s="72"/>
      <c r="E181" s="89"/>
      <c r="F181" s="89"/>
      <c r="G181" s="72"/>
      <c r="H181" s="72"/>
      <c r="I181" s="72"/>
      <c r="J181" s="72"/>
      <c r="K181" s="72"/>
      <c r="L181" s="72"/>
    </row>
    <row r="182" spans="2:12" ht="104.5" customHeight="1">
      <c r="B182" s="90"/>
      <c r="C182" s="91" t="s">
        <v>161</v>
      </c>
      <c r="D182" s="61">
        <v>209</v>
      </c>
      <c r="E182" s="62">
        <v>51</v>
      </c>
      <c r="F182" s="63">
        <v>1</v>
      </c>
      <c r="G182" s="64">
        <f>F182*E182*D182</f>
        <v>10659</v>
      </c>
      <c r="H182" s="64">
        <f>SUM(H163:H181)</f>
        <v>0</v>
      </c>
      <c r="I182" s="64">
        <f>G182</f>
        <v>10659</v>
      </c>
      <c r="J182" s="64">
        <f>I182*10%</f>
        <v>1065.9000000000001</v>
      </c>
      <c r="K182" s="64">
        <f>(J182+I182)*16%</f>
        <v>1875.9839999999999</v>
      </c>
      <c r="L182" s="65">
        <f>K182+J182+I182</f>
        <v>13600.884</v>
      </c>
    </row>
    <row r="183" spans="2:12" ht="52.75" hidden="1" customHeight="1">
      <c r="B183" s="73"/>
      <c r="C183" s="88"/>
      <c r="D183" s="83"/>
      <c r="E183" s="53"/>
      <c r="F183" s="54"/>
      <c r="G183" s="83"/>
      <c r="H183" s="83"/>
      <c r="I183" s="83"/>
      <c r="J183" s="83"/>
      <c r="K183" s="83"/>
      <c r="L183" s="84"/>
    </row>
    <row r="184" spans="2:12" ht="16.75" hidden="1" customHeight="1">
      <c r="B184" s="85"/>
      <c r="C184" s="70"/>
      <c r="D184" s="86"/>
      <c r="E184" s="22"/>
      <c r="F184" s="87"/>
      <c r="G184" s="86"/>
      <c r="H184" s="86"/>
      <c r="I184" s="86"/>
      <c r="J184" s="86"/>
      <c r="K184" s="86"/>
      <c r="L184" s="23"/>
    </row>
    <row r="185" spans="2:12" ht="18" customHeight="1">
      <c r="B185" s="45"/>
      <c r="C185" s="71" t="s">
        <v>162</v>
      </c>
      <c r="D185" s="72"/>
      <c r="E185" s="72"/>
      <c r="F185" s="72"/>
      <c r="G185" s="72"/>
      <c r="H185" s="72"/>
      <c r="I185" s="72"/>
      <c r="J185" s="72"/>
      <c r="K185" s="72"/>
      <c r="L185" s="72"/>
    </row>
    <row r="186" spans="2:12" ht="18" customHeight="1">
      <c r="B186" s="73"/>
      <c r="C186" s="82" t="s">
        <v>163</v>
      </c>
      <c r="D186" s="83"/>
      <c r="E186" s="53"/>
      <c r="F186" s="54"/>
      <c r="G186" s="83"/>
      <c r="H186" s="83"/>
      <c r="I186" s="83"/>
      <c r="J186" s="83"/>
      <c r="K186" s="83"/>
      <c r="L186" s="84"/>
    </row>
    <row r="187" spans="2:12" ht="18" customHeight="1">
      <c r="B187" s="85"/>
      <c r="C187" s="70" t="s">
        <v>270</v>
      </c>
      <c r="D187" s="61">
        <v>0</v>
      </c>
      <c r="E187" s="62">
        <v>1</v>
      </c>
      <c r="F187" s="63">
        <v>0</v>
      </c>
      <c r="G187" s="64">
        <f>F187*E187*D187</f>
        <v>0</v>
      </c>
      <c r="H187" s="65"/>
      <c r="I187" s="64">
        <f>G187</f>
        <v>0</v>
      </c>
      <c r="J187" s="64">
        <v>0</v>
      </c>
      <c r="K187" s="64">
        <f>(J187+I187)*16%</f>
        <v>0</v>
      </c>
      <c r="L187" s="65">
        <f>K187+J187+I187</f>
        <v>0</v>
      </c>
    </row>
    <row r="188" spans="2:12" ht="27" customHeight="1">
      <c r="B188" s="73"/>
      <c r="C188" s="177" t="s">
        <v>271</v>
      </c>
      <c r="D188" s="48">
        <v>20000</v>
      </c>
      <c r="E188" s="179">
        <v>1</v>
      </c>
      <c r="F188" s="180">
        <v>0</v>
      </c>
      <c r="G188" s="113">
        <f>F188*E188*D188</f>
        <v>0</v>
      </c>
      <c r="H188" s="114"/>
      <c r="I188" s="113">
        <f>G188</f>
        <v>0</v>
      </c>
      <c r="J188" s="113">
        <v>0</v>
      </c>
      <c r="K188" s="113">
        <f>(J188+I188)*16%</f>
        <v>0</v>
      </c>
      <c r="L188" s="114">
        <f>K188+J188+I188</f>
        <v>0</v>
      </c>
    </row>
    <row r="189" spans="2:12" ht="74.25" customHeight="1">
      <c r="B189" s="85"/>
      <c r="C189" s="178" t="s">
        <v>272</v>
      </c>
      <c r="D189" s="61">
        <v>690</v>
      </c>
      <c r="E189" s="62">
        <v>1</v>
      </c>
      <c r="F189" s="63">
        <v>0</v>
      </c>
      <c r="G189" s="64">
        <f>F189*E189*D189</f>
        <v>0</v>
      </c>
      <c r="H189" s="65"/>
      <c r="I189" s="64">
        <f>G189</f>
        <v>0</v>
      </c>
      <c r="J189" s="64">
        <v>0</v>
      </c>
      <c r="K189" s="64">
        <f>(J189+I189)*16%</f>
        <v>0</v>
      </c>
      <c r="L189" s="65">
        <f>K189+J189+I189</f>
        <v>0</v>
      </c>
    </row>
    <row r="190" spans="2:12" ht="75.75" customHeight="1">
      <c r="B190" s="73"/>
      <c r="C190" s="177" t="s">
        <v>273</v>
      </c>
      <c r="D190" s="48">
        <v>35000</v>
      </c>
      <c r="E190" s="179">
        <v>1</v>
      </c>
      <c r="F190" s="180">
        <v>0</v>
      </c>
      <c r="G190" s="113">
        <f>F190*E190*D190</f>
        <v>0</v>
      </c>
      <c r="H190" s="114"/>
      <c r="I190" s="113">
        <f>G190</f>
        <v>0</v>
      </c>
      <c r="J190" s="113">
        <v>0</v>
      </c>
      <c r="K190" s="113">
        <f>(J190+I190)*16%</f>
        <v>0</v>
      </c>
      <c r="L190" s="114">
        <f>K190+J190+I190</f>
        <v>0</v>
      </c>
    </row>
    <row r="191" spans="2:12" ht="12" customHeight="1">
      <c r="B191" s="73"/>
      <c r="C191" s="88"/>
      <c r="D191" s="83"/>
      <c r="E191" s="53"/>
      <c r="F191" s="54"/>
      <c r="G191" s="83"/>
      <c r="H191" s="83"/>
      <c r="I191" s="83"/>
      <c r="J191" s="83"/>
      <c r="K191" s="83"/>
      <c r="L191" s="84"/>
    </row>
    <row r="192" spans="2:12" ht="23.25" customHeight="1">
      <c r="B192" s="45"/>
      <c r="C192" s="71" t="s">
        <v>164</v>
      </c>
      <c r="D192" s="72"/>
      <c r="E192" s="72"/>
      <c r="F192" s="72"/>
      <c r="G192" s="72"/>
      <c r="H192" s="72"/>
      <c r="I192" s="72"/>
      <c r="J192" s="72"/>
      <c r="K192" s="72"/>
      <c r="L192" s="72"/>
    </row>
    <row r="193" spans="2:13" ht="18" customHeight="1">
      <c r="B193" s="85"/>
      <c r="C193" s="70"/>
      <c r="D193" s="86">
        <v>0</v>
      </c>
      <c r="E193" s="22">
        <v>1</v>
      </c>
      <c r="F193" s="87">
        <v>1</v>
      </c>
      <c r="G193" s="64">
        <f>F193*E193*D193</f>
        <v>0</v>
      </c>
      <c r="H193" s="64">
        <f>SUM(H181:H192)</f>
        <v>0</v>
      </c>
      <c r="I193" s="64">
        <f>G193</f>
        <v>0</v>
      </c>
      <c r="J193" s="64">
        <f>I193*10%</f>
        <v>0</v>
      </c>
      <c r="K193" s="64">
        <f>(J193+I193)*16%</f>
        <v>0</v>
      </c>
      <c r="L193" s="65">
        <f>K193+J193+I193</f>
        <v>0</v>
      </c>
    </row>
    <row r="194" spans="2:13" ht="18" customHeight="1" thickBot="1">
      <c r="B194" s="100"/>
      <c r="C194" s="101" t="s">
        <v>134</v>
      </c>
      <c r="D194" s="102"/>
      <c r="E194" s="103"/>
      <c r="F194" s="103"/>
      <c r="G194" s="104">
        <f t="shared" ref="G194:L194" si="6">SUM(G163:G193)</f>
        <v>249624</v>
      </c>
      <c r="H194" s="104">
        <f t="shared" si="6"/>
        <v>0</v>
      </c>
      <c r="I194" s="104">
        <f t="shared" si="6"/>
        <v>249624</v>
      </c>
      <c r="J194" s="104">
        <f t="shared" si="6"/>
        <v>16410.900000000001</v>
      </c>
      <c r="K194" s="104">
        <f t="shared" si="6"/>
        <v>42565.584000000003</v>
      </c>
      <c r="L194" s="104">
        <f t="shared" si="6"/>
        <v>308600.48400000005</v>
      </c>
    </row>
    <row r="195" spans="2:13" ht="18" customHeight="1" thickTop="1"/>
    <row r="196" spans="2:13" ht="18" customHeight="1">
      <c r="K196" s="10" t="s">
        <v>9</v>
      </c>
      <c r="L196" s="19">
        <f>G194</f>
        <v>249624</v>
      </c>
    </row>
    <row r="197" spans="2:13" ht="18" customHeight="1">
      <c r="K197" s="10" t="s">
        <v>135</v>
      </c>
      <c r="L197" s="19">
        <f>H194</f>
        <v>0</v>
      </c>
    </row>
    <row r="198" spans="2:13" ht="18" customHeight="1">
      <c r="K198" s="10" t="s">
        <v>138</v>
      </c>
      <c r="L198" s="19">
        <f>J194</f>
        <v>16410.900000000001</v>
      </c>
    </row>
    <row r="199" spans="2:13" ht="18" customHeight="1">
      <c r="K199" s="10" t="s">
        <v>14</v>
      </c>
      <c r="L199" s="19">
        <f>L198+L197+L196</f>
        <v>266034.90000000002</v>
      </c>
    </row>
    <row r="200" spans="2:13" ht="18" customHeight="1">
      <c r="K200" s="10" t="s">
        <v>16</v>
      </c>
      <c r="L200" s="19">
        <f>L199*16%</f>
        <v>42565.584000000003</v>
      </c>
    </row>
    <row r="201" spans="2:13" ht="18" customHeight="1">
      <c r="K201" s="10" t="s">
        <v>143</v>
      </c>
      <c r="L201" s="19">
        <f>SUM(L199:L200)</f>
        <v>308600.48400000005</v>
      </c>
    </row>
    <row r="203" spans="2:13" ht="18" customHeight="1">
      <c r="K203" s="10" t="s">
        <v>679</v>
      </c>
      <c r="L203" s="19" cm="1">
        <f t="array" ref="L203:M203">+'AÉREOS TOSCANA'!C15:D15</f>
        <v>1065403.95</v>
      </c>
      <c r="M203" s="349">
        <v>0</v>
      </c>
    </row>
    <row r="205" spans="2:13" ht="18" customHeight="1">
      <c r="M205" s="349"/>
    </row>
    <row r="206" spans="2:13" ht="18" customHeight="1">
      <c r="M206" s="349"/>
    </row>
    <row r="207" spans="2:13" ht="18" customHeight="1">
      <c r="M207" s="349"/>
    </row>
  </sheetData>
  <mergeCells count="11">
    <mergeCell ref="D2:E2"/>
    <mergeCell ref="J2:L2"/>
    <mergeCell ref="D3:E3"/>
    <mergeCell ref="J3:L3"/>
    <mergeCell ref="D4:E4"/>
    <mergeCell ref="J4:L4"/>
    <mergeCell ref="D5:E5"/>
    <mergeCell ref="J5:L5"/>
    <mergeCell ref="D6:E6"/>
    <mergeCell ref="J6:L6"/>
    <mergeCell ref="B161:L161"/>
  </mergeCells>
  <phoneticPr fontId="28" type="noConversion"/>
  <printOptions horizontalCentered="1" verticalCentered="1"/>
  <pageMargins left="0.70866141732283472" right="0.70866141732283472" top="0.74803149606299213" bottom="0.74803149606299213" header="0.31496062992125984" footer="0.31496062992125984"/>
  <pageSetup scale="55" orientation="landscape" r:id="rId1"/>
  <drawing r:id="rId2"/>
  <tableParts count="1">
    <tablePart r:id="rId3"/>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458427-B56E-4A6E-B6F3-8076859CDE84}">
  <sheetPr>
    <tabColor rgb="FF002060"/>
  </sheetPr>
  <dimension ref="A8:H41"/>
  <sheetViews>
    <sheetView showGridLines="0" workbookViewId="0">
      <selection activeCell="F6" sqref="F6"/>
    </sheetView>
  </sheetViews>
  <sheetFormatPr baseColWidth="10" defaultColWidth="8.83203125" defaultRowHeight="14"/>
  <cols>
    <col min="1" max="1" width="24" style="314" customWidth="1"/>
    <col min="2" max="2" width="12" style="314" customWidth="1"/>
    <col min="3" max="6" width="18" style="314" customWidth="1"/>
    <col min="7" max="7" width="22" style="314" customWidth="1"/>
    <col min="8" max="8" width="18" style="314" customWidth="1"/>
    <col min="9" max="16384" width="8.83203125" style="314"/>
  </cols>
  <sheetData>
    <row r="8" spans="1:8">
      <c r="A8" s="313" t="s">
        <v>639</v>
      </c>
      <c r="B8" s="313"/>
      <c r="C8" s="313"/>
      <c r="D8" s="313"/>
      <c r="E8" s="313"/>
      <c r="F8" s="313"/>
      <c r="G8" s="313"/>
      <c r="H8" s="313"/>
    </row>
    <row r="9" spans="1:8">
      <c r="A9" s="313"/>
      <c r="B9" s="313"/>
      <c r="C9" s="313"/>
      <c r="D9" s="313"/>
      <c r="E9" s="313"/>
      <c r="F9" s="313"/>
      <c r="G9" s="313"/>
      <c r="H9" s="313"/>
    </row>
    <row r="10" spans="1:8">
      <c r="A10" s="315" t="s">
        <v>414</v>
      </c>
      <c r="B10" s="315"/>
      <c r="C10" s="315"/>
      <c r="D10" s="315"/>
      <c r="E10" s="315"/>
      <c r="F10" s="315"/>
      <c r="G10" s="315"/>
      <c r="H10" s="315"/>
    </row>
    <row r="12" spans="1:8">
      <c r="A12" s="316" t="s">
        <v>415</v>
      </c>
      <c r="B12" s="316"/>
      <c r="C12" s="316"/>
      <c r="D12" s="316"/>
      <c r="E12" s="316"/>
      <c r="F12" s="316"/>
      <c r="G12" s="316"/>
      <c r="H12" s="316"/>
    </row>
    <row r="13" spans="1:8" ht="16.5">
      <c r="A13" s="317" t="s">
        <v>416</v>
      </c>
      <c r="B13" s="317"/>
      <c r="C13" s="317"/>
      <c r="D13" s="317"/>
      <c r="E13" s="318" t="s">
        <v>417</v>
      </c>
      <c r="F13" s="318"/>
      <c r="G13" s="318"/>
      <c r="H13" s="318"/>
    </row>
    <row r="14" spans="1:8" ht="20">
      <c r="A14" s="319" t="s">
        <v>418</v>
      </c>
      <c r="B14" s="319"/>
      <c r="C14" s="320">
        <v>39</v>
      </c>
      <c r="D14" s="320"/>
      <c r="E14" s="319" t="s">
        <v>418</v>
      </c>
      <c r="F14" s="319"/>
      <c r="G14" s="320">
        <v>2</v>
      </c>
      <c r="H14" s="320"/>
    </row>
    <row r="15" spans="1:8" ht="19">
      <c r="A15" s="319" t="s">
        <v>419</v>
      </c>
      <c r="B15" s="319"/>
      <c r="C15" s="321">
        <f>SUMIFS('[3]90_DATOS_COSTOS'!$S$3:$S$110,'[3]90_DATOS_COSTOS'!$C$3:$C$110,"Florencia",'[3]90_DATOS_COSTOS'!$D$3:$D$110,"Economy")</f>
        <v>1065403.95</v>
      </c>
      <c r="D15" s="321"/>
      <c r="E15" s="319" t="s">
        <v>419</v>
      </c>
      <c r="F15" s="319"/>
      <c r="G15" s="322">
        <f>SUMIFS('[3]90_DATOS_COSTOS'!$S$3:$S$110,'[3]90_DATOS_COSTOS'!$C$3:$C$110,"Florencia",'[3]90_DATOS_COSTOS'!$D$3:$D$110,"Business")</f>
        <v>1364237.7799999998</v>
      </c>
      <c r="H15" s="322"/>
    </row>
    <row r="16" spans="1:8" ht="19">
      <c r="A16" s="319" t="s">
        <v>420</v>
      </c>
      <c r="B16" s="319"/>
      <c r="C16" s="321">
        <f>C15/C14</f>
        <v>27318.05</v>
      </c>
      <c r="D16" s="321"/>
      <c r="E16" s="319" t="s">
        <v>420</v>
      </c>
      <c r="F16" s="319"/>
      <c r="G16" s="322">
        <f>G15/G14</f>
        <v>682118.8899999999</v>
      </c>
      <c r="H16" s="322"/>
    </row>
    <row r="18" spans="1:8">
      <c r="A18" s="323" t="str">
        <f>"Business cuesta "&amp;TEXT(G15-C15,"$#,##0")&amp;" más en total ("&amp;TEXT(G16-C16,"$#,##0")&amp;" más por persona)."</f>
        <v>Business cuesta $298,834 más en total ($654,801 más por persona).</v>
      </c>
      <c r="B18" s="323"/>
      <c r="C18" s="323"/>
      <c r="D18" s="323"/>
      <c r="E18" s="323"/>
      <c r="F18" s="323"/>
      <c r="G18" s="323"/>
      <c r="H18" s="323"/>
    </row>
    <row r="20" spans="1:8">
      <c r="A20" s="324" t="s">
        <v>421</v>
      </c>
      <c r="B20" s="324"/>
      <c r="C20" s="324"/>
      <c r="D20" s="324"/>
      <c r="E20" s="324"/>
      <c r="F20" s="324"/>
      <c r="G20" s="324"/>
      <c r="H20" s="324"/>
    </row>
    <row r="21" spans="1:8">
      <c r="A21" s="324"/>
      <c r="B21" s="324"/>
      <c r="C21" s="324"/>
      <c r="D21" s="324"/>
      <c r="E21" s="324"/>
      <c r="F21" s="324"/>
      <c r="G21" s="324"/>
      <c r="H21" s="324"/>
    </row>
    <row r="23" spans="1:8">
      <c r="A23" s="325" t="s">
        <v>422</v>
      </c>
      <c r="B23" s="325"/>
      <c r="C23" s="325"/>
      <c r="D23" s="325"/>
      <c r="E23" s="325"/>
      <c r="F23" s="325"/>
      <c r="G23" s="325"/>
      <c r="H23" s="325"/>
    </row>
    <row r="24" spans="1:8" ht="28">
      <c r="A24" s="326" t="s">
        <v>423</v>
      </c>
      <c r="B24" s="326" t="s">
        <v>424</v>
      </c>
      <c r="C24" s="326" t="s">
        <v>425</v>
      </c>
      <c r="D24" s="326" t="s">
        <v>426</v>
      </c>
      <c r="E24" s="326" t="s">
        <v>427</v>
      </c>
      <c r="F24" s="326" t="s">
        <v>428</v>
      </c>
      <c r="G24" s="326" t="s">
        <v>429</v>
      </c>
    </row>
    <row r="25" spans="1:8">
      <c r="A25" s="314" t="s">
        <v>430</v>
      </c>
      <c r="B25" s="327">
        <f>SUMIFS('[3]90_DATOS_COSTOS'!$F$3:$F$110,'[3]90_DATOS_COSTOS'!$C$3:$C$110,"Florencia",'[3]90_DATOS_COSTOS'!$D$3:$D$110,"Economy",'[3]90_DATOS_COSTOS'!$E$3:$E$110,"CANCUN")</f>
        <v>2</v>
      </c>
      <c r="C25" s="328">
        <f t="shared" ref="C25:C35" si="0">IFERROR(D25/B25,0)</f>
        <v>37522.29</v>
      </c>
      <c r="D25" s="328">
        <f>SUMIFS('[3]90_DATOS_COSTOS'!$S$3:$S$110,'[3]90_DATOS_COSTOS'!$C$3:$C$110,"Florencia",'[3]90_DATOS_COSTOS'!$D$3:$D$110,"Economy",'[3]90_DATOS_COSTOS'!$E$3:$E$110,"CANCUN")</f>
        <v>75044.58</v>
      </c>
      <c r="E25" s="328">
        <f t="shared" ref="E25:E35" si="1">IFERROR(F25/B25,0)</f>
        <v>42605</v>
      </c>
      <c r="F25" s="328">
        <f>SUMIFS('[3]90_DATOS_COSTOS'!$S$3:$S$110,'[3]90_DATOS_COSTOS'!$C$3:$C$110,"Florencia",'[3]90_DATOS_COSTOS'!$D$3:$D$110,"Business",'[3]90_DATOS_COSTOS'!$E$3:$E$110,"CANCUN")</f>
        <v>85210</v>
      </c>
      <c r="G25" s="328">
        <f t="shared" ref="G25:G36" si="2">E25-C25</f>
        <v>5082.7099999999991</v>
      </c>
    </row>
    <row r="26" spans="1:8">
      <c r="A26" s="314" t="s">
        <v>431</v>
      </c>
      <c r="B26" s="327">
        <f>SUMIFS('[3]90_DATOS_COSTOS'!$F$3:$F$110,'[3]90_DATOS_COSTOS'!$C$3:$C$110,"Florencia",'[3]90_DATOS_COSTOS'!$D$3:$D$110,"Economy",'[3]90_DATOS_COSTOS'!$E$3:$E$110,"CIUDAD DE MEXICO")</f>
        <v>10</v>
      </c>
      <c r="C26" s="328">
        <f t="shared" si="0"/>
        <v>26060</v>
      </c>
      <c r="D26" s="328">
        <f>SUMIFS('[3]90_DATOS_COSTOS'!$S$3:$S$110,'[3]90_DATOS_COSTOS'!$C$3:$C$110,"Florencia",'[3]90_DATOS_COSTOS'!$D$3:$D$110,"Economy",'[3]90_DATOS_COSTOS'!$E$3:$E$110,"CIUDAD DE MEXICO")</f>
        <v>260600</v>
      </c>
      <c r="E26" s="328">
        <f t="shared" si="1"/>
        <v>46550</v>
      </c>
      <c r="F26" s="328">
        <f>SUMIFS('[3]90_DATOS_COSTOS'!$S$3:$S$110,'[3]90_DATOS_COSTOS'!$C$3:$C$110,"Florencia",'[3]90_DATOS_COSTOS'!$D$3:$D$110,"Business",'[3]90_DATOS_COSTOS'!$E$3:$E$110,"CIUDAD DE MEXICO")</f>
        <v>465500</v>
      </c>
      <c r="G26" s="328">
        <f t="shared" si="2"/>
        <v>20490</v>
      </c>
    </row>
    <row r="27" spans="1:8">
      <c r="A27" s="314" t="s">
        <v>432</v>
      </c>
      <c r="B27" s="327">
        <f>SUMIFS('[3]90_DATOS_COSTOS'!$F$3:$F$110,'[3]90_DATOS_COSTOS'!$C$3:$C$110,"Florencia",'[3]90_DATOS_COSTOS'!$D$3:$D$110,"Economy",'[3]90_DATOS_COSTOS'!$E$3:$E$110,"CIUDAD JUAREZ")</f>
        <v>2</v>
      </c>
      <c r="C27" s="328">
        <f t="shared" si="0"/>
        <v>44874.91</v>
      </c>
      <c r="D27" s="328">
        <f>SUMIFS('[3]90_DATOS_COSTOS'!$S$3:$S$110,'[3]90_DATOS_COSTOS'!$C$3:$C$110,"Florencia",'[3]90_DATOS_COSTOS'!$D$3:$D$110,"Economy",'[3]90_DATOS_COSTOS'!$E$3:$E$110,"CIUDAD JUAREZ")</f>
        <v>89749.82</v>
      </c>
      <c r="E27" s="328">
        <f t="shared" si="1"/>
        <v>50021</v>
      </c>
      <c r="F27" s="328">
        <f>SUMIFS('[3]90_DATOS_COSTOS'!$S$3:$S$110,'[3]90_DATOS_COSTOS'!$C$3:$C$110,"Florencia",'[3]90_DATOS_COSTOS'!$D$3:$D$110,"Business",'[3]90_DATOS_COSTOS'!$E$3:$E$110,"CIUDAD JUAREZ")</f>
        <v>100042</v>
      </c>
      <c r="G27" s="328">
        <f t="shared" si="2"/>
        <v>5146.0899999999965</v>
      </c>
    </row>
    <row r="28" spans="1:8">
      <c r="A28" s="314" t="s">
        <v>433</v>
      </c>
      <c r="B28" s="327">
        <f>SUMIFS('[3]90_DATOS_COSTOS'!$F$3:$F$110,'[3]90_DATOS_COSTOS'!$C$3:$C$110,"Florencia",'[3]90_DATOS_COSTOS'!$D$3:$D$110,"Economy",'[3]90_DATOS_COSTOS'!$E$3:$E$110,"CUARNAVACA")</f>
        <v>2</v>
      </c>
      <c r="C28" s="328">
        <f t="shared" si="0"/>
        <v>26657.42</v>
      </c>
      <c r="D28" s="328">
        <f>SUMIFS('[3]90_DATOS_COSTOS'!$S$3:$S$110,'[3]90_DATOS_COSTOS'!$C$3:$C$110,"Florencia",'[3]90_DATOS_COSTOS'!$D$3:$D$110,"Economy",'[3]90_DATOS_COSTOS'!$E$3:$E$110,"CUARNAVACA")</f>
        <v>53314.84</v>
      </c>
      <c r="E28" s="328">
        <f t="shared" si="1"/>
        <v>31057.42</v>
      </c>
      <c r="F28" s="328">
        <f>SUMIFS('[3]90_DATOS_COSTOS'!$S$3:$S$110,'[3]90_DATOS_COSTOS'!$C$3:$C$110,"Florencia",'[3]90_DATOS_COSTOS'!$D$3:$D$110,"Business",'[3]90_DATOS_COSTOS'!$E$3:$E$110,"CUARNAVACA")</f>
        <v>62114.84</v>
      </c>
      <c r="G28" s="328">
        <f t="shared" si="2"/>
        <v>4400</v>
      </c>
    </row>
    <row r="29" spans="1:8">
      <c r="A29" s="314" t="s">
        <v>434</v>
      </c>
      <c r="B29" s="327">
        <f>SUMIFS('[3]90_DATOS_COSTOS'!$F$3:$F$110,'[3]90_DATOS_COSTOS'!$C$3:$C$110,"Florencia",'[3]90_DATOS_COSTOS'!$D$3:$D$110,"Economy",'[3]90_DATOS_COSTOS'!$E$3:$E$110,"GUANAJUATO")</f>
        <v>4</v>
      </c>
      <c r="C29" s="328">
        <f t="shared" si="0"/>
        <v>29605.370000000003</v>
      </c>
      <c r="D29" s="328">
        <f>SUMIFS('[3]90_DATOS_COSTOS'!$S$3:$S$110,'[3]90_DATOS_COSTOS'!$C$3:$C$110,"Florencia",'[3]90_DATOS_COSTOS'!$D$3:$D$110,"Economy",'[3]90_DATOS_COSTOS'!$E$3:$E$110,"GUANAJUATO")</f>
        <v>118421.48000000001</v>
      </c>
      <c r="E29" s="328">
        <f t="shared" si="1"/>
        <v>34816.369999999995</v>
      </c>
      <c r="F29" s="328">
        <f>SUMIFS('[3]90_DATOS_COSTOS'!$S$3:$S$110,'[3]90_DATOS_COSTOS'!$C$3:$C$110,"Florencia",'[3]90_DATOS_COSTOS'!$D$3:$D$110,"Business",'[3]90_DATOS_COSTOS'!$E$3:$E$110,"GUANAJUATO")</f>
        <v>139265.47999999998</v>
      </c>
      <c r="G29" s="328">
        <f t="shared" si="2"/>
        <v>5210.9999999999927</v>
      </c>
    </row>
    <row r="30" spans="1:8">
      <c r="A30" s="314" t="s">
        <v>435</v>
      </c>
      <c r="B30" s="327">
        <f>SUMIFS('[3]90_DATOS_COSTOS'!$F$3:$F$110,'[3]90_DATOS_COSTOS'!$C$3:$C$110,"Florencia",'[3]90_DATOS_COSTOS'!$D$3:$D$110,"Economy",'[3]90_DATOS_COSTOS'!$E$3:$E$110,"MONTERREY")</f>
        <v>4</v>
      </c>
      <c r="C30" s="328">
        <f t="shared" si="0"/>
        <v>34172</v>
      </c>
      <c r="D30" s="328">
        <f>SUMIFS('[3]90_DATOS_COSTOS'!$S$3:$S$110,'[3]90_DATOS_COSTOS'!$C$3:$C$110,"Florencia",'[3]90_DATOS_COSTOS'!$D$3:$D$110,"Economy",'[3]90_DATOS_COSTOS'!$E$3:$E$110,"MONTERREY")</f>
        <v>136688</v>
      </c>
      <c r="E30" s="328">
        <f t="shared" si="1"/>
        <v>34172</v>
      </c>
      <c r="F30" s="328">
        <f>SUMIFS('[3]90_DATOS_COSTOS'!$S$3:$S$110,'[3]90_DATOS_COSTOS'!$C$3:$C$110,"Florencia",'[3]90_DATOS_COSTOS'!$D$3:$D$110,"Business",'[3]90_DATOS_COSTOS'!$E$3:$E$110,"MONTERREY")</f>
        <v>136688</v>
      </c>
      <c r="G30" s="328">
        <f t="shared" si="2"/>
        <v>0</v>
      </c>
    </row>
    <row r="31" spans="1:8">
      <c r="A31" s="314" t="s">
        <v>436</v>
      </c>
      <c r="B31" s="327">
        <f>SUMIFS('[3]90_DATOS_COSTOS'!$F$3:$F$110,'[3]90_DATOS_COSTOS'!$C$3:$C$110,"Florencia",'[3]90_DATOS_COSTOS'!$D$3:$D$110,"Economy",'[3]90_DATOS_COSTOS'!$E$3:$E$110,"PUERTO VALLARTA")</f>
        <v>2</v>
      </c>
      <c r="C31" s="328">
        <f t="shared" si="0"/>
        <v>37501.39</v>
      </c>
      <c r="D31" s="328">
        <f>SUMIFS('[3]90_DATOS_COSTOS'!$S$3:$S$110,'[3]90_DATOS_COSTOS'!$C$3:$C$110,"Florencia",'[3]90_DATOS_COSTOS'!$D$3:$D$110,"Economy",'[3]90_DATOS_COSTOS'!$E$3:$E$110,"PUERTO VALLARTA")</f>
        <v>75002.78</v>
      </c>
      <c r="E31" s="328">
        <f t="shared" si="1"/>
        <v>43628</v>
      </c>
      <c r="F31" s="328">
        <f>SUMIFS('[3]90_DATOS_COSTOS'!$S$3:$S$110,'[3]90_DATOS_COSTOS'!$C$3:$C$110,"Florencia",'[3]90_DATOS_COSTOS'!$D$3:$D$110,"Business",'[3]90_DATOS_COSTOS'!$E$3:$E$110,"PUERTO VALLARTA")</f>
        <v>87256</v>
      </c>
      <c r="G31" s="328">
        <f t="shared" si="2"/>
        <v>6126.6100000000006</v>
      </c>
    </row>
    <row r="32" spans="1:8">
      <c r="A32" s="314" t="s">
        <v>437</v>
      </c>
      <c r="B32" s="327">
        <f>SUMIFS('[3]90_DATOS_COSTOS'!$F$3:$F$110,'[3]90_DATOS_COSTOS'!$C$3:$C$110,"Florencia",'[3]90_DATOS_COSTOS'!$D$3:$D$110,"Economy",'[3]90_DATOS_COSTOS'!$E$3:$E$110,"SALTILLO")</f>
        <v>2</v>
      </c>
      <c r="C32" s="328">
        <f t="shared" si="0"/>
        <v>34172</v>
      </c>
      <c r="D32" s="328">
        <f>SUMIFS('[3]90_DATOS_COSTOS'!$S$3:$S$110,'[3]90_DATOS_COSTOS'!$C$3:$C$110,"Florencia",'[3]90_DATOS_COSTOS'!$D$3:$D$110,"Economy",'[3]90_DATOS_COSTOS'!$E$3:$E$110,"SALTILLO")</f>
        <v>68344</v>
      </c>
      <c r="E32" s="328">
        <f t="shared" si="1"/>
        <v>38365</v>
      </c>
      <c r="F32" s="328">
        <f>SUMIFS('[3]90_DATOS_COSTOS'!$S$3:$S$110,'[3]90_DATOS_COSTOS'!$C$3:$C$110,"Florencia",'[3]90_DATOS_COSTOS'!$D$3:$D$110,"Business",'[3]90_DATOS_COSTOS'!$E$3:$E$110,"SALTILLO")</f>
        <v>76730</v>
      </c>
      <c r="G32" s="328">
        <f t="shared" si="2"/>
        <v>4193</v>
      </c>
    </row>
    <row r="33" spans="1:8">
      <c r="A33" s="314" t="s">
        <v>438</v>
      </c>
      <c r="B33" s="327">
        <f>SUMIFS('[3]90_DATOS_COSTOS'!$F$3:$F$110,'[3]90_DATOS_COSTOS'!$C$3:$C$110,"Florencia",'[3]90_DATOS_COSTOS'!$D$3:$D$110,"Economy",'[3]90_DATOS_COSTOS'!$E$3:$E$110,"SAN LUIS POTOSI")</f>
        <v>2</v>
      </c>
      <c r="C33" s="328">
        <f t="shared" si="0"/>
        <v>32397.61</v>
      </c>
      <c r="D33" s="328">
        <f>SUMIFS('[3]90_DATOS_COSTOS'!$S$3:$S$110,'[3]90_DATOS_COSTOS'!$C$3:$C$110,"Florencia",'[3]90_DATOS_COSTOS'!$D$3:$D$110,"Economy",'[3]90_DATOS_COSTOS'!$E$3:$E$110,"SAN LUIS POTOSI")</f>
        <v>64795.22</v>
      </c>
      <c r="E33" s="328">
        <f t="shared" si="1"/>
        <v>36507.229999999996</v>
      </c>
      <c r="F33" s="328">
        <f>SUMIFS('[3]90_DATOS_COSTOS'!$S$3:$S$110,'[3]90_DATOS_COSTOS'!$C$3:$C$110,"Florencia",'[3]90_DATOS_COSTOS'!$D$3:$D$110,"Business",'[3]90_DATOS_COSTOS'!$E$3:$E$110,"SAN LUIS POTOSI")</f>
        <v>73014.459999999992</v>
      </c>
      <c r="G33" s="328">
        <f t="shared" si="2"/>
        <v>4109.6199999999953</v>
      </c>
    </row>
    <row r="34" spans="1:8">
      <c r="A34" s="314" t="s">
        <v>439</v>
      </c>
      <c r="B34" s="327">
        <f>SUMIFS('[3]90_DATOS_COSTOS'!$F$3:$F$110,'[3]90_DATOS_COSTOS'!$C$3:$C$110,"Florencia",'[3]90_DATOS_COSTOS'!$D$3:$D$110,"Economy",'[3]90_DATOS_COSTOS'!$E$3:$E$110,"TIJUANA")</f>
        <v>2</v>
      </c>
      <c r="C34" s="328">
        <f t="shared" si="0"/>
        <v>39754.410000000003</v>
      </c>
      <c r="D34" s="328">
        <f>SUMIFS('[3]90_DATOS_COSTOS'!$S$3:$S$110,'[3]90_DATOS_COSTOS'!$C$3:$C$110,"Florencia",'[3]90_DATOS_COSTOS'!$D$3:$D$110,"Economy",'[3]90_DATOS_COSTOS'!$E$3:$E$110,"TIJUANA")</f>
        <v>79508.820000000007</v>
      </c>
      <c r="E34" s="328">
        <f t="shared" si="1"/>
        <v>45045</v>
      </c>
      <c r="F34" s="328">
        <f>SUMIFS('[3]90_DATOS_COSTOS'!$S$3:$S$110,'[3]90_DATOS_COSTOS'!$C$3:$C$110,"Florencia",'[3]90_DATOS_COSTOS'!$D$3:$D$110,"Business",'[3]90_DATOS_COSTOS'!$E$3:$E$110,"TIJUANA")</f>
        <v>90090</v>
      </c>
      <c r="G34" s="328">
        <f t="shared" si="2"/>
        <v>5290.5899999999965</v>
      </c>
    </row>
    <row r="35" spans="1:8">
      <c r="A35" s="314" t="s">
        <v>440</v>
      </c>
      <c r="B35" s="327">
        <f>SUMIFS('[3]90_DATOS_COSTOS'!$F$3:$F$110,'[3]90_DATOS_COSTOS'!$C$3:$C$110,"Florencia",'[3]90_DATOS_COSTOS'!$D$3:$D$110,"Economy",'[3]90_DATOS_COSTOS'!$E$3:$E$110,"TUXTLA GUTIERREZ")</f>
        <v>1</v>
      </c>
      <c r="C35" s="328">
        <f t="shared" si="0"/>
        <v>43934.41</v>
      </c>
      <c r="D35" s="328">
        <f>SUMIFS('[3]90_DATOS_COSTOS'!$S$3:$S$110,'[3]90_DATOS_COSTOS'!$C$3:$C$110,"Florencia",'[3]90_DATOS_COSTOS'!$D$3:$D$110,"Economy",'[3]90_DATOS_COSTOS'!$E$3:$E$110,"TUXTLA GUTIERREZ")</f>
        <v>43934.41</v>
      </c>
      <c r="E35" s="328">
        <f t="shared" si="1"/>
        <v>48327</v>
      </c>
      <c r="F35" s="328">
        <f>SUMIFS('[3]90_DATOS_COSTOS'!$S$3:$S$110,'[3]90_DATOS_COSTOS'!$C$3:$C$110,"Florencia",'[3]90_DATOS_COSTOS'!$D$3:$D$110,"Business",'[3]90_DATOS_COSTOS'!$E$3:$E$110,"TUXTLA GUTIERREZ")</f>
        <v>48327</v>
      </c>
      <c r="G35" s="328">
        <f t="shared" si="2"/>
        <v>4392.5899999999965</v>
      </c>
    </row>
    <row r="36" spans="1:8">
      <c r="A36" s="329" t="s">
        <v>441</v>
      </c>
      <c r="B36" s="330">
        <f>SUM(B25:B35)</f>
        <v>33</v>
      </c>
      <c r="C36" s="331">
        <f>D36/B36</f>
        <v>32284.968181818182</v>
      </c>
      <c r="D36" s="331">
        <f>SUM(D25:D35)</f>
        <v>1065403.95</v>
      </c>
      <c r="E36" s="331">
        <f>F36/B36</f>
        <v>41340.538787878781</v>
      </c>
      <c r="F36" s="331">
        <f>SUM(F25:F35)</f>
        <v>1364237.7799999998</v>
      </c>
      <c r="G36" s="331">
        <f t="shared" si="2"/>
        <v>9055.5706060605989</v>
      </c>
    </row>
    <row r="39" spans="1:8">
      <c r="A39" s="316" t="s">
        <v>442</v>
      </c>
      <c r="B39" s="316"/>
      <c r="C39" s="316"/>
      <c r="D39" s="316"/>
      <c r="E39" s="316"/>
      <c r="F39" s="316"/>
      <c r="G39" s="316"/>
      <c r="H39" s="316"/>
    </row>
    <row r="40" spans="1:8">
      <c r="A40" s="332" t="s">
        <v>443</v>
      </c>
      <c r="B40" s="332"/>
      <c r="C40" s="332"/>
      <c r="D40" s="332"/>
      <c r="E40" s="332"/>
      <c r="F40" s="332"/>
      <c r="G40" s="332"/>
      <c r="H40" s="332"/>
    </row>
    <row r="41" spans="1:8">
      <c r="A41" s="332"/>
      <c r="B41" s="332"/>
      <c r="C41" s="332"/>
      <c r="D41" s="332"/>
      <c r="E41" s="332"/>
      <c r="F41" s="332"/>
      <c r="G41" s="332"/>
      <c r="H41" s="332"/>
    </row>
  </sheetData>
  <mergeCells count="22">
    <mergeCell ref="A18:H18"/>
    <mergeCell ref="A20:H21"/>
    <mergeCell ref="A23:H23"/>
    <mergeCell ref="A39:H39"/>
    <mergeCell ref="A40:H41"/>
    <mergeCell ref="A15:B15"/>
    <mergeCell ref="C15:D15"/>
    <mergeCell ref="E15:F15"/>
    <mergeCell ref="G15:H15"/>
    <mergeCell ref="A16:B16"/>
    <mergeCell ref="C16:D16"/>
    <mergeCell ref="E16:F16"/>
    <mergeCell ref="G16:H16"/>
    <mergeCell ref="A8:H9"/>
    <mergeCell ref="A10:H10"/>
    <mergeCell ref="A12:H12"/>
    <mergeCell ref="A13:D13"/>
    <mergeCell ref="E13:H13"/>
    <mergeCell ref="A14:B14"/>
    <mergeCell ref="C14:D14"/>
    <mergeCell ref="E14:F14"/>
    <mergeCell ref="G14:H14"/>
  </mergeCells>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52769B-64D6-410E-A1C1-237D17A2ABF5}">
  <sheetPr>
    <tabColor rgb="FF002060"/>
  </sheetPr>
  <dimension ref="A8:F188"/>
  <sheetViews>
    <sheetView showGridLines="0" workbookViewId="0">
      <selection activeCell="D4" sqref="D4"/>
    </sheetView>
  </sheetViews>
  <sheetFormatPr baseColWidth="10" defaultColWidth="8.83203125" defaultRowHeight="14"/>
  <cols>
    <col min="1" max="1" width="20" style="314" customWidth="1"/>
    <col min="2" max="2" width="24" style="314" customWidth="1"/>
    <col min="3" max="3" width="36" style="314" customWidth="1"/>
    <col min="4" max="4" width="29" style="314" customWidth="1"/>
    <col min="5" max="5" width="14" style="314" customWidth="1"/>
    <col min="6" max="6" width="18" style="314" customWidth="1"/>
    <col min="7" max="16384" width="8.83203125" style="314"/>
  </cols>
  <sheetData>
    <row r="8" spans="1:6">
      <c r="A8" s="313" t="s">
        <v>640</v>
      </c>
      <c r="B8" s="313"/>
      <c r="C8" s="313"/>
      <c r="D8" s="313"/>
      <c r="E8" s="313"/>
      <c r="F8" s="313"/>
    </row>
    <row r="9" spans="1:6">
      <c r="A9" s="313"/>
      <c r="B9" s="313"/>
      <c r="C9" s="313"/>
      <c r="D9" s="313"/>
      <c r="E9" s="313"/>
      <c r="F9" s="313"/>
    </row>
    <row r="10" spans="1:6">
      <c r="A10" s="333" t="s">
        <v>445</v>
      </c>
      <c r="B10" s="333"/>
      <c r="C10" s="333"/>
      <c r="D10" s="333"/>
      <c r="E10" s="333"/>
      <c r="F10" s="333"/>
    </row>
    <row r="11" spans="1:6">
      <c r="A11" s="334"/>
      <c r="B11" s="334"/>
      <c r="C11" s="334"/>
      <c r="D11" s="334"/>
      <c r="E11" s="334"/>
      <c r="F11" s="334"/>
    </row>
    <row r="12" spans="1:6">
      <c r="A12" s="324" t="s">
        <v>446</v>
      </c>
      <c r="B12" s="324"/>
      <c r="C12" s="324"/>
      <c r="D12" s="324"/>
      <c r="E12" s="324"/>
      <c r="F12" s="324"/>
    </row>
    <row r="13" spans="1:6">
      <c r="A13" s="324"/>
      <c r="B13" s="324"/>
      <c r="C13" s="324"/>
      <c r="D13" s="324"/>
      <c r="E13" s="324"/>
      <c r="F13" s="324"/>
    </row>
    <row r="14" spans="1:6">
      <c r="A14" s="334"/>
      <c r="B14" s="334"/>
      <c r="C14" s="334"/>
      <c r="D14" s="334"/>
      <c r="E14" s="334"/>
      <c r="F14" s="334"/>
    </row>
    <row r="15" spans="1:6">
      <c r="A15" s="335" t="s">
        <v>447</v>
      </c>
      <c r="B15" s="335"/>
      <c r="C15" s="335"/>
      <c r="D15" s="335"/>
      <c r="E15" s="335"/>
      <c r="F15" s="335"/>
    </row>
    <row r="16" spans="1:6">
      <c r="A16" s="336" t="s">
        <v>448</v>
      </c>
      <c r="B16" s="336" t="s">
        <v>449</v>
      </c>
      <c r="C16" s="336" t="s">
        <v>450</v>
      </c>
      <c r="D16" s="334"/>
      <c r="E16" s="334"/>
      <c r="F16" s="334"/>
    </row>
    <row r="17" spans="1:6" ht="28">
      <c r="A17" s="336" t="s">
        <v>451</v>
      </c>
      <c r="B17" s="336" t="s">
        <v>452</v>
      </c>
      <c r="C17" s="336" t="s">
        <v>453</v>
      </c>
      <c r="D17" s="334"/>
      <c r="E17" s="334"/>
      <c r="F17" s="334"/>
    </row>
    <row r="18" spans="1:6">
      <c r="A18" s="334"/>
      <c r="B18" s="334"/>
      <c r="C18" s="334"/>
      <c r="D18" s="334"/>
      <c r="E18" s="334"/>
      <c r="F18" s="334"/>
    </row>
    <row r="19" spans="1:6">
      <c r="A19" s="337" t="s">
        <v>454</v>
      </c>
      <c r="B19" s="337"/>
      <c r="C19" s="337"/>
      <c r="D19" s="337"/>
      <c r="E19" s="337"/>
      <c r="F19" s="337"/>
    </row>
    <row r="20" spans="1:6">
      <c r="A20" s="334" t="s">
        <v>430</v>
      </c>
      <c r="B20" s="338">
        <f>SUMIFS('[3]90_DATOS_COSTOS'!$F$3:$F$110,'[3]90_DATOS_COSTOS'!$C$3:$C$110,"Florencia",'[3]90_DATOS_COSTOS'!$D$3:$D$110,"Economy",'[3]90_DATOS_COSTOS'!$E$3:$E$110,"CANCUN")</f>
        <v>2</v>
      </c>
      <c r="C20" s="334" t="s">
        <v>455</v>
      </c>
      <c r="D20" s="334"/>
      <c r="E20" s="334"/>
      <c r="F20" s="334"/>
    </row>
    <row r="21" spans="1:6">
      <c r="A21" s="334" t="s">
        <v>431</v>
      </c>
      <c r="B21" s="338">
        <f>SUMIFS('[3]90_DATOS_COSTOS'!$F$3:$F$110,'[3]90_DATOS_COSTOS'!$C$3:$C$110,"Florencia",'[3]90_DATOS_COSTOS'!$D$3:$D$110,"Economy",'[3]90_DATOS_COSTOS'!$E$3:$E$110,"CIUDAD DE MEXICO")</f>
        <v>10</v>
      </c>
      <c r="C21" s="334" t="s">
        <v>455</v>
      </c>
      <c r="D21" s="334"/>
      <c r="E21" s="334"/>
      <c r="F21" s="334"/>
    </row>
    <row r="22" spans="1:6">
      <c r="A22" s="334" t="s">
        <v>432</v>
      </c>
      <c r="B22" s="338">
        <f>SUMIFS('[3]90_DATOS_COSTOS'!$F$3:$F$110,'[3]90_DATOS_COSTOS'!$C$3:$C$110,"Florencia",'[3]90_DATOS_COSTOS'!$D$3:$D$110,"Economy",'[3]90_DATOS_COSTOS'!$E$3:$E$110,"CIUDAD JUAREZ")</f>
        <v>2</v>
      </c>
      <c r="C22" s="334" t="s">
        <v>455</v>
      </c>
      <c r="D22" s="334"/>
      <c r="E22" s="334"/>
      <c r="F22" s="334"/>
    </row>
    <row r="23" spans="1:6">
      <c r="A23" s="334" t="s">
        <v>433</v>
      </c>
      <c r="B23" s="338">
        <f>SUMIFS('[3]90_DATOS_COSTOS'!$F$3:$F$110,'[3]90_DATOS_COSTOS'!$C$3:$C$110,"Florencia",'[3]90_DATOS_COSTOS'!$D$3:$D$110,"Economy",'[3]90_DATOS_COSTOS'!$E$3:$E$110,"CUARNAVACA")</f>
        <v>2</v>
      </c>
      <c r="C23" s="334" t="s">
        <v>455</v>
      </c>
      <c r="D23" s="334"/>
      <c r="E23" s="334"/>
      <c r="F23" s="334"/>
    </row>
    <row r="24" spans="1:6">
      <c r="A24" s="334" t="s">
        <v>434</v>
      </c>
      <c r="B24" s="338">
        <f>SUMIFS('[3]90_DATOS_COSTOS'!$F$3:$F$110,'[3]90_DATOS_COSTOS'!$C$3:$C$110,"Florencia",'[3]90_DATOS_COSTOS'!$D$3:$D$110,"Economy",'[3]90_DATOS_COSTOS'!$E$3:$E$110,"GUANAJUATO")</f>
        <v>4</v>
      </c>
      <c r="C24" s="334" t="s">
        <v>455</v>
      </c>
      <c r="D24" s="334"/>
      <c r="E24" s="334"/>
      <c r="F24" s="334"/>
    </row>
    <row r="25" spans="1:6">
      <c r="A25" s="334" t="s">
        <v>435</v>
      </c>
      <c r="B25" s="338">
        <f>SUMIFS('[3]90_DATOS_COSTOS'!$F$3:$F$110,'[3]90_DATOS_COSTOS'!$C$3:$C$110,"Florencia",'[3]90_DATOS_COSTOS'!$D$3:$D$110,"Economy",'[3]90_DATOS_COSTOS'!$E$3:$E$110,"MONTERREY")</f>
        <v>4</v>
      </c>
      <c r="C25" s="334" t="s">
        <v>455</v>
      </c>
      <c r="D25" s="334"/>
      <c r="E25" s="334"/>
      <c r="F25" s="334"/>
    </row>
    <row r="26" spans="1:6">
      <c r="A26" s="334" t="s">
        <v>436</v>
      </c>
      <c r="B26" s="338">
        <f>SUMIFS('[3]90_DATOS_COSTOS'!$F$3:$F$110,'[3]90_DATOS_COSTOS'!$C$3:$C$110,"Florencia",'[3]90_DATOS_COSTOS'!$D$3:$D$110,"Economy",'[3]90_DATOS_COSTOS'!$E$3:$E$110,"PUERTO VALLARTA")</f>
        <v>2</v>
      </c>
      <c r="C26" s="334" t="s">
        <v>455</v>
      </c>
      <c r="D26" s="334"/>
      <c r="E26" s="334"/>
      <c r="F26" s="334"/>
    </row>
    <row r="27" spans="1:6">
      <c r="A27" s="334" t="s">
        <v>437</v>
      </c>
      <c r="B27" s="338">
        <f>SUMIFS('[3]90_DATOS_COSTOS'!$F$3:$F$110,'[3]90_DATOS_COSTOS'!$C$3:$C$110,"Florencia",'[3]90_DATOS_COSTOS'!$D$3:$D$110,"Economy",'[3]90_DATOS_COSTOS'!$E$3:$E$110,"SALTILLO")</f>
        <v>2</v>
      </c>
      <c r="C27" s="334" t="s">
        <v>455</v>
      </c>
      <c r="D27" s="334"/>
      <c r="E27" s="334"/>
      <c r="F27" s="334"/>
    </row>
    <row r="28" spans="1:6">
      <c r="A28" s="334" t="s">
        <v>438</v>
      </c>
      <c r="B28" s="338">
        <f>SUMIFS('[3]90_DATOS_COSTOS'!$F$3:$F$110,'[3]90_DATOS_COSTOS'!$C$3:$C$110,"Florencia",'[3]90_DATOS_COSTOS'!$D$3:$D$110,"Economy",'[3]90_DATOS_COSTOS'!$E$3:$E$110,"SAN LUIS POTOSI")</f>
        <v>2</v>
      </c>
      <c r="C28" s="334" t="s">
        <v>455</v>
      </c>
      <c r="D28" s="334"/>
      <c r="E28" s="334"/>
      <c r="F28" s="334"/>
    </row>
    <row r="29" spans="1:6">
      <c r="A29" s="334" t="s">
        <v>439</v>
      </c>
      <c r="B29" s="338">
        <f>SUMIFS('[3]90_DATOS_COSTOS'!$F$3:$F$110,'[3]90_DATOS_COSTOS'!$C$3:$C$110,"Florencia",'[3]90_DATOS_COSTOS'!$D$3:$D$110,"Economy",'[3]90_DATOS_COSTOS'!$E$3:$E$110,"TIJUANA")</f>
        <v>2</v>
      </c>
      <c r="C29" s="334" t="s">
        <v>455</v>
      </c>
      <c r="D29" s="334"/>
      <c r="E29" s="334"/>
      <c r="F29" s="334"/>
    </row>
    <row r="30" spans="1:6">
      <c r="A30" s="334" t="s">
        <v>440</v>
      </c>
      <c r="B30" s="338">
        <f>SUMIFS('[3]90_DATOS_COSTOS'!$F$3:$F$110,'[3]90_DATOS_COSTOS'!$C$3:$C$110,"Florencia",'[3]90_DATOS_COSTOS'!$D$3:$D$110,"Economy",'[3]90_DATOS_COSTOS'!$E$3:$E$110,"TUXTLA GUTIERREZ")</f>
        <v>1</v>
      </c>
      <c r="C30" s="334" t="s">
        <v>455</v>
      </c>
      <c r="D30" s="334"/>
      <c r="E30" s="334"/>
      <c r="F30" s="334"/>
    </row>
    <row r="31" spans="1:6">
      <c r="A31" s="334"/>
      <c r="B31" s="334"/>
      <c r="C31" s="334"/>
      <c r="D31" s="334"/>
      <c r="E31" s="334"/>
      <c r="F31" s="334"/>
    </row>
    <row r="32" spans="1:6">
      <c r="A32" s="334"/>
      <c r="B32" s="334"/>
      <c r="C32" s="334"/>
      <c r="D32" s="334"/>
      <c r="E32" s="334"/>
      <c r="F32" s="334"/>
    </row>
    <row r="33" spans="1:6">
      <c r="A33" s="339" t="s">
        <v>585</v>
      </c>
      <c r="B33" s="339"/>
      <c r="C33" s="339"/>
      <c r="D33" s="339"/>
      <c r="E33" s="339"/>
      <c r="F33" s="339"/>
    </row>
    <row r="34" spans="1:6">
      <c r="A34" s="339"/>
      <c r="B34" s="339"/>
      <c r="C34" s="339"/>
      <c r="D34" s="339"/>
      <c r="E34" s="339"/>
      <c r="F34" s="339"/>
    </row>
    <row r="35" spans="1:6">
      <c r="A35" s="334"/>
      <c r="B35" s="334"/>
      <c r="C35" s="334"/>
      <c r="D35" s="334"/>
      <c r="E35" s="334"/>
      <c r="F35" s="334"/>
    </row>
    <row r="36" spans="1:6" ht="16.5">
      <c r="A36" s="340" t="s">
        <v>457</v>
      </c>
      <c r="B36" s="340"/>
      <c r="C36" s="340"/>
      <c r="D36" s="340"/>
      <c r="E36" s="340"/>
      <c r="F36" s="340"/>
    </row>
    <row r="37" spans="1:6">
      <c r="A37" s="341" t="s">
        <v>458</v>
      </c>
      <c r="B37" s="341"/>
      <c r="C37" s="341"/>
      <c r="D37" s="341"/>
      <c r="E37" s="341"/>
      <c r="F37" s="341"/>
    </row>
    <row r="38" spans="1:6">
      <c r="A38" s="342" t="s">
        <v>459</v>
      </c>
      <c r="B38" s="342" t="s">
        <v>0</v>
      </c>
      <c r="C38" s="342" t="s">
        <v>460</v>
      </c>
      <c r="D38" s="342" t="s">
        <v>461</v>
      </c>
      <c r="E38" s="342" t="s">
        <v>462</v>
      </c>
      <c r="F38" s="342" t="s">
        <v>463</v>
      </c>
    </row>
    <row r="39" spans="1:6">
      <c r="A39" s="343" t="s">
        <v>464</v>
      </c>
      <c r="B39" s="346">
        <v>46600</v>
      </c>
      <c r="C39" s="343" t="s">
        <v>586</v>
      </c>
      <c r="D39" s="343" t="s">
        <v>641</v>
      </c>
      <c r="E39" s="343" t="s">
        <v>642</v>
      </c>
      <c r="F39" s="343" t="s">
        <v>534</v>
      </c>
    </row>
    <row r="40" spans="1:6">
      <c r="A40" s="343" t="s">
        <v>469</v>
      </c>
      <c r="B40" s="346">
        <v>46601</v>
      </c>
      <c r="C40" s="343" t="s">
        <v>521</v>
      </c>
      <c r="D40" s="343" t="s">
        <v>643</v>
      </c>
      <c r="E40" s="343" t="s">
        <v>644</v>
      </c>
      <c r="F40" s="343" t="s">
        <v>645</v>
      </c>
    </row>
    <row r="41" spans="1:6">
      <c r="A41" s="343" t="s">
        <v>506</v>
      </c>
      <c r="B41" s="346">
        <v>46601</v>
      </c>
      <c r="C41" s="343" t="s">
        <v>646</v>
      </c>
      <c r="D41" s="343" t="s">
        <v>647</v>
      </c>
      <c r="E41" s="343" t="s">
        <v>648</v>
      </c>
      <c r="F41" s="343" t="s">
        <v>543</v>
      </c>
    </row>
    <row r="42" spans="1:6">
      <c r="A42" s="334"/>
      <c r="B42" s="334"/>
      <c r="C42" s="334"/>
      <c r="D42" s="334"/>
      <c r="E42" s="334"/>
      <c r="F42" s="334"/>
    </row>
    <row r="43" spans="1:6">
      <c r="A43" s="344" t="s">
        <v>474</v>
      </c>
      <c r="B43" s="344"/>
      <c r="C43" s="344"/>
      <c r="D43" s="344"/>
      <c r="E43" s="344"/>
      <c r="F43" s="344"/>
    </row>
    <row r="44" spans="1:6">
      <c r="A44" s="342" t="s">
        <v>459</v>
      </c>
      <c r="B44" s="342" t="s">
        <v>0</v>
      </c>
      <c r="C44" s="342" t="s">
        <v>460</v>
      </c>
      <c r="D44" s="342" t="s">
        <v>461</v>
      </c>
      <c r="E44" s="342" t="s">
        <v>462</v>
      </c>
      <c r="F44" s="342" t="s">
        <v>463</v>
      </c>
    </row>
    <row r="45" spans="1:6" ht="28">
      <c r="A45" s="343" t="s">
        <v>464</v>
      </c>
      <c r="B45" s="345" t="s">
        <v>666</v>
      </c>
      <c r="C45" s="343" t="s">
        <v>649</v>
      </c>
      <c r="D45" s="343" t="s">
        <v>650</v>
      </c>
      <c r="E45" s="343" t="s">
        <v>651</v>
      </c>
      <c r="F45" s="343" t="s">
        <v>652</v>
      </c>
    </row>
    <row r="46" spans="1:6" ht="28">
      <c r="A46" s="343" t="s">
        <v>469</v>
      </c>
      <c r="B46" s="345" t="s">
        <v>665</v>
      </c>
      <c r="C46" s="343" t="s">
        <v>532</v>
      </c>
      <c r="D46" s="343" t="s">
        <v>654</v>
      </c>
      <c r="E46" s="343" t="s">
        <v>655</v>
      </c>
      <c r="F46" s="343" t="s">
        <v>656</v>
      </c>
    </row>
    <row r="47" spans="1:6" ht="28">
      <c r="A47" s="343" t="s">
        <v>506</v>
      </c>
      <c r="B47" s="345" t="s">
        <v>667</v>
      </c>
      <c r="C47" s="343" t="s">
        <v>603</v>
      </c>
      <c r="D47" s="343" t="s">
        <v>657</v>
      </c>
      <c r="E47" s="343" t="s">
        <v>604</v>
      </c>
      <c r="F47" s="343" t="s">
        <v>605</v>
      </c>
    </row>
    <row r="48" spans="1:6">
      <c r="A48" s="334"/>
      <c r="B48" s="334"/>
      <c r="C48" s="334"/>
      <c r="D48" s="334"/>
      <c r="E48" s="334"/>
      <c r="F48" s="334"/>
    </row>
    <row r="49" spans="1:6">
      <c r="A49" s="334"/>
      <c r="B49" s="334"/>
      <c r="C49" s="334"/>
      <c r="D49" s="334"/>
      <c r="E49" s="334"/>
      <c r="F49" s="334"/>
    </row>
    <row r="50" spans="1:6" ht="16.5">
      <c r="A50" s="340" t="s">
        <v>484</v>
      </c>
      <c r="B50" s="340"/>
      <c r="C50" s="340"/>
      <c r="D50" s="340"/>
      <c r="E50" s="340"/>
      <c r="F50" s="340"/>
    </row>
    <row r="51" spans="1:6">
      <c r="A51" s="341" t="s">
        <v>458</v>
      </c>
      <c r="B51" s="341"/>
      <c r="C51" s="341"/>
      <c r="D51" s="341"/>
      <c r="E51" s="341"/>
      <c r="F51" s="341"/>
    </row>
    <row r="52" spans="1:6">
      <c r="A52" s="342" t="s">
        <v>459</v>
      </c>
      <c r="B52" s="342" t="s">
        <v>0</v>
      </c>
      <c r="C52" s="342" t="s">
        <v>460</v>
      </c>
      <c r="D52" s="342" t="s">
        <v>461</v>
      </c>
      <c r="E52" s="342" t="s">
        <v>462</v>
      </c>
      <c r="F52" s="342" t="s">
        <v>463</v>
      </c>
    </row>
    <row r="53" spans="1:6">
      <c r="A53" s="343" t="s">
        <v>464</v>
      </c>
      <c r="B53" s="346">
        <v>46600</v>
      </c>
      <c r="C53" s="343" t="s">
        <v>521</v>
      </c>
      <c r="D53" s="343" t="s">
        <v>643</v>
      </c>
      <c r="E53" s="343" t="s">
        <v>644</v>
      </c>
      <c r="F53" s="343" t="s">
        <v>645</v>
      </c>
    </row>
    <row r="54" spans="1:6">
      <c r="A54" s="343" t="s">
        <v>469</v>
      </c>
      <c r="B54" s="346">
        <v>46601</v>
      </c>
      <c r="C54" s="343" t="s">
        <v>646</v>
      </c>
      <c r="D54" s="343" t="s">
        <v>647</v>
      </c>
      <c r="E54" s="343" t="s">
        <v>648</v>
      </c>
      <c r="F54" s="343" t="s">
        <v>543</v>
      </c>
    </row>
    <row r="55" spans="1:6">
      <c r="A55" s="334"/>
      <c r="B55" s="334"/>
      <c r="C55" s="334"/>
      <c r="D55" s="334"/>
      <c r="E55" s="334"/>
      <c r="F55" s="334"/>
    </row>
    <row r="56" spans="1:6">
      <c r="A56" s="344" t="s">
        <v>474</v>
      </c>
      <c r="B56" s="344"/>
      <c r="C56" s="344"/>
      <c r="D56" s="344"/>
      <c r="E56" s="344"/>
      <c r="F56" s="344"/>
    </row>
    <row r="57" spans="1:6">
      <c r="A57" s="342" t="s">
        <v>459</v>
      </c>
      <c r="B57" s="342" t="s">
        <v>0</v>
      </c>
      <c r="C57" s="342" t="s">
        <v>460</v>
      </c>
      <c r="D57" s="342" t="s">
        <v>461</v>
      </c>
      <c r="E57" s="342" t="s">
        <v>462</v>
      </c>
      <c r="F57" s="342" t="s">
        <v>463</v>
      </c>
    </row>
    <row r="58" spans="1:6" ht="28">
      <c r="A58" s="343" t="s">
        <v>464</v>
      </c>
      <c r="B58" s="345" t="s">
        <v>475</v>
      </c>
      <c r="C58" s="343" t="s">
        <v>649</v>
      </c>
      <c r="D58" s="343" t="s">
        <v>650</v>
      </c>
      <c r="E58" s="343" t="s">
        <v>651</v>
      </c>
      <c r="F58" s="343" t="s">
        <v>652</v>
      </c>
    </row>
    <row r="59" spans="1:6" ht="28">
      <c r="A59" s="343" t="s">
        <v>469</v>
      </c>
      <c r="B59" s="345" t="s">
        <v>653</v>
      </c>
      <c r="C59" s="343" t="s">
        <v>532</v>
      </c>
      <c r="D59" s="343" t="s">
        <v>654</v>
      </c>
      <c r="E59" s="343" t="s">
        <v>655</v>
      </c>
      <c r="F59" s="343" t="s">
        <v>656</v>
      </c>
    </row>
    <row r="60" spans="1:6">
      <c r="A60" s="334"/>
      <c r="B60" s="334"/>
      <c r="C60" s="334"/>
      <c r="D60" s="334"/>
      <c r="E60" s="334"/>
      <c r="F60" s="334"/>
    </row>
    <row r="61" spans="1:6">
      <c r="A61" s="334"/>
      <c r="B61" s="334"/>
      <c r="C61" s="334"/>
      <c r="D61" s="334"/>
      <c r="E61" s="334"/>
      <c r="F61" s="334"/>
    </row>
    <row r="62" spans="1:6" ht="16.5">
      <c r="A62" s="340" t="s">
        <v>501</v>
      </c>
      <c r="B62" s="340"/>
      <c r="C62" s="340"/>
      <c r="D62" s="340"/>
      <c r="E62" s="340"/>
      <c r="F62" s="340"/>
    </row>
    <row r="63" spans="1:6">
      <c r="A63" s="341" t="s">
        <v>458</v>
      </c>
      <c r="B63" s="341"/>
      <c r="C63" s="341"/>
      <c r="D63" s="341"/>
      <c r="E63" s="341"/>
      <c r="F63" s="341"/>
    </row>
    <row r="64" spans="1:6">
      <c r="A64" s="342" t="s">
        <v>459</v>
      </c>
      <c r="B64" s="342" t="s">
        <v>0</v>
      </c>
      <c r="C64" s="342" t="s">
        <v>460</v>
      </c>
      <c r="D64" s="342" t="s">
        <v>461</v>
      </c>
      <c r="E64" s="342" t="s">
        <v>462</v>
      </c>
      <c r="F64" s="342" t="s">
        <v>463</v>
      </c>
    </row>
    <row r="65" spans="1:6">
      <c r="A65" s="343" t="s">
        <v>464</v>
      </c>
      <c r="B65" s="346">
        <v>46600</v>
      </c>
      <c r="C65" s="343" t="s">
        <v>502</v>
      </c>
      <c r="D65" s="343" t="s">
        <v>658</v>
      </c>
      <c r="E65" s="343" t="s">
        <v>504</v>
      </c>
      <c r="F65" s="343" t="s">
        <v>505</v>
      </c>
    </row>
    <row r="66" spans="1:6">
      <c r="A66" s="343" t="s">
        <v>469</v>
      </c>
      <c r="B66" s="346">
        <v>46601</v>
      </c>
      <c r="C66" s="343" t="s">
        <v>521</v>
      </c>
      <c r="D66" s="343" t="s">
        <v>643</v>
      </c>
      <c r="E66" s="343" t="s">
        <v>644</v>
      </c>
      <c r="F66" s="343" t="s">
        <v>645</v>
      </c>
    </row>
    <row r="67" spans="1:6">
      <c r="A67" s="343" t="s">
        <v>506</v>
      </c>
      <c r="B67" s="346">
        <v>46601</v>
      </c>
      <c r="C67" s="343" t="s">
        <v>646</v>
      </c>
      <c r="D67" s="343" t="s">
        <v>647</v>
      </c>
      <c r="E67" s="343" t="s">
        <v>648</v>
      </c>
      <c r="F67" s="343" t="s">
        <v>543</v>
      </c>
    </row>
    <row r="68" spans="1:6">
      <c r="A68" s="334"/>
      <c r="B68" s="334"/>
      <c r="C68" s="334"/>
      <c r="D68" s="334"/>
      <c r="E68" s="334"/>
      <c r="F68" s="334"/>
    </row>
    <row r="69" spans="1:6">
      <c r="A69" s="344" t="s">
        <v>474</v>
      </c>
      <c r="B69" s="344"/>
      <c r="C69" s="344"/>
      <c r="D69" s="344"/>
      <c r="E69" s="344"/>
      <c r="F69" s="344"/>
    </row>
    <row r="70" spans="1:6">
      <c r="A70" s="342" t="s">
        <v>459</v>
      </c>
      <c r="B70" s="342" t="s">
        <v>0</v>
      </c>
      <c r="C70" s="342" t="s">
        <v>460</v>
      </c>
      <c r="D70" s="342" t="s">
        <v>461</v>
      </c>
      <c r="E70" s="342" t="s">
        <v>462</v>
      </c>
      <c r="F70" s="342" t="s">
        <v>463</v>
      </c>
    </row>
    <row r="71" spans="1:6" ht="28">
      <c r="A71" s="343" t="s">
        <v>464</v>
      </c>
      <c r="B71" s="345" t="s">
        <v>666</v>
      </c>
      <c r="C71" s="343" t="s">
        <v>649</v>
      </c>
      <c r="D71" s="343" t="s">
        <v>650</v>
      </c>
      <c r="E71" s="343" t="s">
        <v>651</v>
      </c>
      <c r="F71" s="343" t="s">
        <v>652</v>
      </c>
    </row>
    <row r="72" spans="1:6" ht="28">
      <c r="A72" s="343" t="s">
        <v>469</v>
      </c>
      <c r="B72" s="345" t="s">
        <v>665</v>
      </c>
      <c r="C72" s="343" t="s">
        <v>532</v>
      </c>
      <c r="D72" s="343" t="s">
        <v>654</v>
      </c>
      <c r="E72" s="343" t="s">
        <v>655</v>
      </c>
      <c r="F72" s="343" t="s">
        <v>656</v>
      </c>
    </row>
    <row r="73" spans="1:6" ht="28">
      <c r="A73" s="343" t="s">
        <v>506</v>
      </c>
      <c r="B73" s="345" t="s">
        <v>667</v>
      </c>
      <c r="C73" s="343" t="s">
        <v>507</v>
      </c>
      <c r="D73" s="343" t="s">
        <v>608</v>
      </c>
      <c r="E73" s="343" t="s">
        <v>487</v>
      </c>
      <c r="F73" s="343" t="s">
        <v>479</v>
      </c>
    </row>
    <row r="74" spans="1:6">
      <c r="A74" s="334"/>
      <c r="B74" s="334"/>
      <c r="C74" s="334"/>
      <c r="D74" s="334"/>
      <c r="E74" s="334"/>
      <c r="F74" s="334"/>
    </row>
    <row r="75" spans="1:6">
      <c r="A75" s="334"/>
      <c r="B75" s="334"/>
      <c r="C75" s="334"/>
      <c r="D75" s="334"/>
      <c r="E75" s="334"/>
      <c r="F75" s="334"/>
    </row>
    <row r="76" spans="1:6" ht="16.5">
      <c r="A76" s="340" t="s">
        <v>509</v>
      </c>
      <c r="B76" s="340"/>
      <c r="C76" s="340"/>
      <c r="D76" s="340"/>
      <c r="E76" s="340"/>
      <c r="F76" s="340"/>
    </row>
    <row r="77" spans="1:6">
      <c r="A77" s="341" t="s">
        <v>458</v>
      </c>
      <c r="B77" s="341"/>
      <c r="C77" s="341"/>
      <c r="D77" s="341"/>
      <c r="E77" s="341"/>
      <c r="F77" s="341"/>
    </row>
    <row r="78" spans="1:6">
      <c r="A78" s="342" t="s">
        <v>459</v>
      </c>
      <c r="B78" s="342" t="s">
        <v>0</v>
      </c>
      <c r="C78" s="342" t="s">
        <v>460</v>
      </c>
      <c r="D78" s="342" t="s">
        <v>461</v>
      </c>
      <c r="E78" s="342" t="s">
        <v>462</v>
      </c>
      <c r="F78" s="342" t="s">
        <v>463</v>
      </c>
    </row>
    <row r="79" spans="1:6">
      <c r="A79" s="343" t="s">
        <v>464</v>
      </c>
      <c r="B79" s="346">
        <v>46600</v>
      </c>
      <c r="C79" s="343" t="s">
        <v>510</v>
      </c>
      <c r="D79" s="343" t="s">
        <v>511</v>
      </c>
      <c r="E79" s="343" t="s">
        <v>659</v>
      </c>
      <c r="F79" s="343" t="s">
        <v>512</v>
      </c>
    </row>
    <row r="80" spans="1:6">
      <c r="A80" s="343" t="s">
        <v>469</v>
      </c>
      <c r="B80" s="346">
        <v>46601</v>
      </c>
      <c r="C80" s="343" t="s">
        <v>521</v>
      </c>
      <c r="D80" s="343" t="s">
        <v>643</v>
      </c>
      <c r="E80" s="343" t="s">
        <v>644</v>
      </c>
      <c r="F80" s="343" t="s">
        <v>645</v>
      </c>
    </row>
    <row r="81" spans="1:6">
      <c r="A81" s="343" t="s">
        <v>506</v>
      </c>
      <c r="B81" s="346">
        <v>46601</v>
      </c>
      <c r="C81" s="343" t="s">
        <v>646</v>
      </c>
      <c r="D81" s="343" t="s">
        <v>647</v>
      </c>
      <c r="E81" s="343" t="s">
        <v>648</v>
      </c>
      <c r="F81" s="343" t="s">
        <v>543</v>
      </c>
    </row>
    <row r="82" spans="1:6">
      <c r="A82" s="334"/>
      <c r="B82" s="334"/>
      <c r="C82" s="334"/>
      <c r="D82" s="334"/>
      <c r="E82" s="334"/>
      <c r="F82" s="334"/>
    </row>
    <row r="83" spans="1:6">
      <c r="A83" s="344" t="s">
        <v>474</v>
      </c>
      <c r="B83" s="344"/>
      <c r="C83" s="344"/>
      <c r="D83" s="344"/>
      <c r="E83" s="344"/>
      <c r="F83" s="344"/>
    </row>
    <row r="84" spans="1:6">
      <c r="A84" s="342" t="s">
        <v>459</v>
      </c>
      <c r="B84" s="342" t="s">
        <v>0</v>
      </c>
      <c r="C84" s="342" t="s">
        <v>460</v>
      </c>
      <c r="D84" s="342" t="s">
        <v>461</v>
      </c>
      <c r="E84" s="342" t="s">
        <v>462</v>
      </c>
      <c r="F84" s="342" t="s">
        <v>463</v>
      </c>
    </row>
    <row r="85" spans="1:6" ht="28">
      <c r="A85" s="343" t="s">
        <v>464</v>
      </c>
      <c r="B85" s="345" t="s">
        <v>666</v>
      </c>
      <c r="C85" s="343" t="s">
        <v>649</v>
      </c>
      <c r="D85" s="343" t="s">
        <v>650</v>
      </c>
      <c r="E85" s="343" t="s">
        <v>651</v>
      </c>
      <c r="F85" s="343" t="s">
        <v>652</v>
      </c>
    </row>
    <row r="86" spans="1:6" ht="28">
      <c r="A86" s="343" t="s">
        <v>469</v>
      </c>
      <c r="B86" s="345" t="s">
        <v>665</v>
      </c>
      <c r="C86" s="343" t="s">
        <v>532</v>
      </c>
      <c r="D86" s="343" t="s">
        <v>654</v>
      </c>
      <c r="E86" s="343" t="s">
        <v>655</v>
      </c>
      <c r="F86" s="343" t="s">
        <v>656</v>
      </c>
    </row>
    <row r="87" spans="1:6" ht="28">
      <c r="A87" s="343" t="s">
        <v>506</v>
      </c>
      <c r="B87" s="345" t="s">
        <v>667</v>
      </c>
      <c r="C87" s="343" t="s">
        <v>513</v>
      </c>
      <c r="D87" s="343" t="s">
        <v>511</v>
      </c>
      <c r="E87" s="343" t="s">
        <v>553</v>
      </c>
      <c r="F87" s="343" t="s">
        <v>515</v>
      </c>
    </row>
    <row r="88" spans="1:6">
      <c r="A88" s="334"/>
      <c r="B88" s="334"/>
      <c r="C88" s="334"/>
      <c r="D88" s="334"/>
      <c r="E88" s="334"/>
      <c r="F88" s="334"/>
    </row>
    <row r="89" spans="1:6">
      <c r="A89" s="334"/>
      <c r="B89" s="334"/>
      <c r="C89" s="334"/>
      <c r="D89" s="334"/>
      <c r="E89" s="334"/>
      <c r="F89" s="334"/>
    </row>
    <row r="90" spans="1:6" ht="16.5">
      <c r="A90" s="340" t="s">
        <v>516</v>
      </c>
      <c r="B90" s="340"/>
      <c r="C90" s="340"/>
      <c r="D90" s="340"/>
      <c r="E90" s="340"/>
      <c r="F90" s="340"/>
    </row>
    <row r="91" spans="1:6">
      <c r="A91" s="341" t="s">
        <v>458</v>
      </c>
      <c r="B91" s="341"/>
      <c r="C91" s="341"/>
      <c r="D91" s="341"/>
      <c r="E91" s="341"/>
      <c r="F91" s="341"/>
    </row>
    <row r="92" spans="1:6">
      <c r="A92" s="342" t="s">
        <v>459</v>
      </c>
      <c r="B92" s="342" t="s">
        <v>0</v>
      </c>
      <c r="C92" s="342" t="s">
        <v>460</v>
      </c>
      <c r="D92" s="342" t="s">
        <v>461</v>
      </c>
      <c r="E92" s="342" t="s">
        <v>462</v>
      </c>
      <c r="F92" s="342" t="s">
        <v>463</v>
      </c>
    </row>
    <row r="93" spans="1:6">
      <c r="A93" s="343" t="s">
        <v>464</v>
      </c>
      <c r="B93" s="346">
        <v>46600</v>
      </c>
      <c r="C93" s="343" t="s">
        <v>517</v>
      </c>
      <c r="D93" s="343" t="s">
        <v>518</v>
      </c>
      <c r="E93" s="343" t="s">
        <v>519</v>
      </c>
      <c r="F93" s="343" t="s">
        <v>520</v>
      </c>
    </row>
    <row r="94" spans="1:6">
      <c r="A94" s="343" t="s">
        <v>469</v>
      </c>
      <c r="B94" s="346">
        <v>46601</v>
      </c>
      <c r="C94" s="343" t="s">
        <v>521</v>
      </c>
      <c r="D94" s="343" t="s">
        <v>643</v>
      </c>
      <c r="E94" s="343" t="s">
        <v>644</v>
      </c>
      <c r="F94" s="343" t="s">
        <v>645</v>
      </c>
    </row>
    <row r="95" spans="1:6">
      <c r="A95" s="343" t="s">
        <v>506</v>
      </c>
      <c r="B95" s="346">
        <v>46601</v>
      </c>
      <c r="C95" s="343" t="s">
        <v>646</v>
      </c>
      <c r="D95" s="343" t="s">
        <v>647</v>
      </c>
      <c r="E95" s="343" t="s">
        <v>648</v>
      </c>
      <c r="F95" s="343" t="s">
        <v>543</v>
      </c>
    </row>
    <row r="96" spans="1:6">
      <c r="A96" s="334"/>
      <c r="B96" s="334"/>
      <c r="C96" s="334"/>
      <c r="D96" s="334"/>
      <c r="E96" s="334"/>
      <c r="F96" s="334"/>
    </row>
    <row r="97" spans="1:6">
      <c r="A97" s="344" t="s">
        <v>474</v>
      </c>
      <c r="B97" s="344"/>
      <c r="C97" s="344"/>
      <c r="D97" s="344"/>
      <c r="E97" s="344"/>
      <c r="F97" s="344"/>
    </row>
    <row r="98" spans="1:6">
      <c r="A98" s="342" t="s">
        <v>459</v>
      </c>
      <c r="B98" s="342" t="s">
        <v>0</v>
      </c>
      <c r="C98" s="342" t="s">
        <v>460</v>
      </c>
      <c r="D98" s="342" t="s">
        <v>461</v>
      </c>
      <c r="E98" s="342" t="s">
        <v>462</v>
      </c>
      <c r="F98" s="342" t="s">
        <v>463</v>
      </c>
    </row>
    <row r="99" spans="1:6" ht="28">
      <c r="A99" s="343" t="s">
        <v>464</v>
      </c>
      <c r="B99" s="345" t="s">
        <v>666</v>
      </c>
      <c r="C99" s="343" t="s">
        <v>649</v>
      </c>
      <c r="D99" s="343" t="s">
        <v>650</v>
      </c>
      <c r="E99" s="343" t="s">
        <v>651</v>
      </c>
      <c r="F99" s="343" t="s">
        <v>652</v>
      </c>
    </row>
    <row r="100" spans="1:6" ht="28">
      <c r="A100" s="343" t="s">
        <v>469</v>
      </c>
      <c r="B100" s="345" t="s">
        <v>665</v>
      </c>
      <c r="C100" s="343" t="s">
        <v>532</v>
      </c>
      <c r="D100" s="343" t="s">
        <v>654</v>
      </c>
      <c r="E100" s="343" t="s">
        <v>655</v>
      </c>
      <c r="F100" s="343" t="s">
        <v>656</v>
      </c>
    </row>
    <row r="101" spans="1:6" ht="28">
      <c r="A101" s="343" t="s">
        <v>506</v>
      </c>
      <c r="B101" s="345" t="s">
        <v>667</v>
      </c>
      <c r="C101" s="343" t="s">
        <v>535</v>
      </c>
      <c r="D101" s="343" t="s">
        <v>536</v>
      </c>
      <c r="E101" s="343" t="s">
        <v>537</v>
      </c>
      <c r="F101" s="343" t="s">
        <v>538</v>
      </c>
    </row>
    <row r="102" spans="1:6">
      <c r="A102" s="334"/>
      <c r="B102" s="334"/>
      <c r="C102" s="334"/>
      <c r="D102" s="334"/>
      <c r="E102" s="334"/>
      <c r="F102" s="334"/>
    </row>
    <row r="103" spans="1:6">
      <c r="A103" s="334"/>
      <c r="B103" s="334"/>
      <c r="C103" s="334"/>
      <c r="D103" s="334"/>
      <c r="E103" s="334"/>
      <c r="F103" s="334"/>
    </row>
    <row r="104" spans="1:6" ht="16.5">
      <c r="A104" s="340" t="s">
        <v>539</v>
      </c>
      <c r="B104" s="340"/>
      <c r="C104" s="340"/>
      <c r="D104" s="340"/>
      <c r="E104" s="340"/>
      <c r="F104" s="340"/>
    </row>
    <row r="105" spans="1:6">
      <c r="A105" s="341" t="s">
        <v>458</v>
      </c>
      <c r="B105" s="341"/>
      <c r="C105" s="341"/>
      <c r="D105" s="341"/>
      <c r="E105" s="341"/>
      <c r="F105" s="341"/>
    </row>
    <row r="106" spans="1:6">
      <c r="A106" s="342" t="s">
        <v>459</v>
      </c>
      <c r="B106" s="342" t="s">
        <v>0</v>
      </c>
      <c r="C106" s="342" t="s">
        <v>460</v>
      </c>
      <c r="D106" s="342" t="s">
        <v>461</v>
      </c>
      <c r="E106" s="342" t="s">
        <v>462</v>
      </c>
      <c r="F106" s="342" t="s">
        <v>463</v>
      </c>
    </row>
    <row r="107" spans="1:6">
      <c r="A107" s="343" t="s">
        <v>464</v>
      </c>
      <c r="B107" s="346">
        <v>46600</v>
      </c>
      <c r="C107" s="343" t="s">
        <v>540</v>
      </c>
      <c r="D107" s="343" t="s">
        <v>541</v>
      </c>
      <c r="E107" s="343" t="s">
        <v>542</v>
      </c>
      <c r="F107" s="343" t="s">
        <v>543</v>
      </c>
    </row>
    <row r="108" spans="1:6">
      <c r="A108" s="343" t="s">
        <v>469</v>
      </c>
      <c r="B108" s="346">
        <v>46601</v>
      </c>
      <c r="C108" s="343" t="s">
        <v>521</v>
      </c>
      <c r="D108" s="343" t="s">
        <v>643</v>
      </c>
      <c r="E108" s="343" t="s">
        <v>644</v>
      </c>
      <c r="F108" s="343" t="s">
        <v>645</v>
      </c>
    </row>
    <row r="109" spans="1:6">
      <c r="A109" s="343" t="s">
        <v>506</v>
      </c>
      <c r="B109" s="346">
        <v>46601</v>
      </c>
      <c r="C109" s="343" t="s">
        <v>646</v>
      </c>
      <c r="D109" s="343" t="s">
        <v>647</v>
      </c>
      <c r="E109" s="343" t="s">
        <v>648</v>
      </c>
      <c r="F109" s="343" t="s">
        <v>543</v>
      </c>
    </row>
    <row r="110" spans="1:6">
      <c r="A110" s="334"/>
      <c r="B110" s="334"/>
      <c r="C110" s="334"/>
      <c r="D110" s="334"/>
      <c r="E110" s="334"/>
      <c r="F110" s="334"/>
    </row>
    <row r="111" spans="1:6">
      <c r="A111" s="344" t="s">
        <v>474</v>
      </c>
      <c r="B111" s="344"/>
      <c r="C111" s="344"/>
      <c r="D111" s="344"/>
      <c r="E111" s="344"/>
      <c r="F111" s="344"/>
    </row>
    <row r="112" spans="1:6">
      <c r="A112" s="342" t="s">
        <v>459</v>
      </c>
      <c r="B112" s="342" t="s">
        <v>0</v>
      </c>
      <c r="C112" s="342" t="s">
        <v>460</v>
      </c>
      <c r="D112" s="342" t="s">
        <v>461</v>
      </c>
      <c r="E112" s="342" t="s">
        <v>462</v>
      </c>
      <c r="F112" s="342" t="s">
        <v>463</v>
      </c>
    </row>
    <row r="113" spans="1:6" ht="28">
      <c r="A113" s="343" t="s">
        <v>464</v>
      </c>
      <c r="B113" s="345" t="s">
        <v>666</v>
      </c>
      <c r="C113" s="343" t="s">
        <v>649</v>
      </c>
      <c r="D113" s="343" t="s">
        <v>650</v>
      </c>
      <c r="E113" s="343" t="s">
        <v>651</v>
      </c>
      <c r="F113" s="343" t="s">
        <v>652</v>
      </c>
    </row>
    <row r="114" spans="1:6" ht="28">
      <c r="A114" s="343" t="s">
        <v>469</v>
      </c>
      <c r="B114" s="345" t="s">
        <v>665</v>
      </c>
      <c r="C114" s="343" t="s">
        <v>532</v>
      </c>
      <c r="D114" s="343" t="s">
        <v>654</v>
      </c>
      <c r="E114" s="343" t="s">
        <v>655</v>
      </c>
      <c r="F114" s="343" t="s">
        <v>656</v>
      </c>
    </row>
    <row r="115" spans="1:6" ht="28">
      <c r="A115" s="343" t="s">
        <v>506</v>
      </c>
      <c r="B115" s="345" t="s">
        <v>667</v>
      </c>
      <c r="C115" s="343" t="s">
        <v>544</v>
      </c>
      <c r="D115" s="343" t="s">
        <v>660</v>
      </c>
      <c r="E115" s="343" t="s">
        <v>614</v>
      </c>
      <c r="F115" s="343" t="s">
        <v>661</v>
      </c>
    </row>
    <row r="116" spans="1:6">
      <c r="A116" s="334"/>
      <c r="B116" s="334"/>
      <c r="C116" s="334"/>
      <c r="D116" s="334"/>
      <c r="E116" s="334"/>
      <c r="F116" s="334"/>
    </row>
    <row r="117" spans="1:6">
      <c r="A117" s="334"/>
      <c r="B117" s="334"/>
      <c r="C117" s="334"/>
      <c r="D117" s="334"/>
      <c r="E117" s="334"/>
      <c r="F117" s="334"/>
    </row>
    <row r="118" spans="1:6" ht="16.5">
      <c r="A118" s="340" t="s">
        <v>547</v>
      </c>
      <c r="B118" s="340"/>
      <c r="C118" s="340"/>
      <c r="D118" s="340"/>
      <c r="E118" s="340"/>
      <c r="F118" s="340"/>
    </row>
    <row r="119" spans="1:6">
      <c r="A119" s="341" t="s">
        <v>458</v>
      </c>
      <c r="B119" s="341"/>
      <c r="C119" s="341"/>
      <c r="D119" s="341"/>
      <c r="E119" s="341"/>
      <c r="F119" s="341"/>
    </row>
    <row r="120" spans="1:6">
      <c r="A120" s="342" t="s">
        <v>459</v>
      </c>
      <c r="B120" s="342" t="s">
        <v>0</v>
      </c>
      <c r="C120" s="342" t="s">
        <v>460</v>
      </c>
      <c r="D120" s="342" t="s">
        <v>461</v>
      </c>
      <c r="E120" s="342" t="s">
        <v>462</v>
      </c>
      <c r="F120" s="342" t="s">
        <v>463</v>
      </c>
    </row>
    <row r="121" spans="1:6">
      <c r="A121" s="343" t="s">
        <v>464</v>
      </c>
      <c r="B121" s="346">
        <v>46600</v>
      </c>
      <c r="C121" s="343" t="s">
        <v>548</v>
      </c>
      <c r="D121" s="343" t="s">
        <v>549</v>
      </c>
      <c r="E121" s="343" t="s">
        <v>550</v>
      </c>
      <c r="F121" s="343" t="s">
        <v>492</v>
      </c>
    </row>
    <row r="122" spans="1:6">
      <c r="A122" s="343" t="s">
        <v>469</v>
      </c>
      <c r="B122" s="346">
        <v>46601</v>
      </c>
      <c r="C122" s="343" t="s">
        <v>521</v>
      </c>
      <c r="D122" s="343" t="s">
        <v>643</v>
      </c>
      <c r="E122" s="343" t="s">
        <v>644</v>
      </c>
      <c r="F122" s="343" t="s">
        <v>645</v>
      </c>
    </row>
    <row r="123" spans="1:6">
      <c r="A123" s="343" t="s">
        <v>506</v>
      </c>
      <c r="B123" s="346">
        <v>46601</v>
      </c>
      <c r="C123" s="343" t="s">
        <v>646</v>
      </c>
      <c r="D123" s="343" t="s">
        <v>647</v>
      </c>
      <c r="E123" s="343" t="s">
        <v>648</v>
      </c>
      <c r="F123" s="343" t="s">
        <v>543</v>
      </c>
    </row>
    <row r="124" spans="1:6">
      <c r="A124" s="334"/>
      <c r="B124" s="334"/>
      <c r="C124" s="334"/>
      <c r="D124" s="334"/>
      <c r="E124" s="334"/>
      <c r="F124" s="334"/>
    </row>
    <row r="125" spans="1:6">
      <c r="A125" s="344" t="s">
        <v>474</v>
      </c>
      <c r="B125" s="344"/>
      <c r="C125" s="344"/>
      <c r="D125" s="344"/>
      <c r="E125" s="344"/>
      <c r="F125" s="344"/>
    </row>
    <row r="126" spans="1:6">
      <c r="A126" s="342" t="s">
        <v>459</v>
      </c>
      <c r="B126" s="342" t="s">
        <v>0</v>
      </c>
      <c r="C126" s="342" t="s">
        <v>460</v>
      </c>
      <c r="D126" s="342" t="s">
        <v>461</v>
      </c>
      <c r="E126" s="342" t="s">
        <v>462</v>
      </c>
      <c r="F126" s="342" t="s">
        <v>463</v>
      </c>
    </row>
    <row r="127" spans="1:6" ht="28">
      <c r="A127" s="343" t="s">
        <v>464</v>
      </c>
      <c r="B127" s="345" t="s">
        <v>666</v>
      </c>
      <c r="C127" s="343" t="s">
        <v>649</v>
      </c>
      <c r="D127" s="343" t="s">
        <v>650</v>
      </c>
      <c r="E127" s="343" t="s">
        <v>651</v>
      </c>
      <c r="F127" s="343" t="s">
        <v>652</v>
      </c>
    </row>
    <row r="128" spans="1:6" ht="28">
      <c r="A128" s="343" t="s">
        <v>469</v>
      </c>
      <c r="B128" s="345" t="s">
        <v>665</v>
      </c>
      <c r="C128" s="343" t="s">
        <v>532</v>
      </c>
      <c r="D128" s="343" t="s">
        <v>654</v>
      </c>
      <c r="E128" s="343" t="s">
        <v>655</v>
      </c>
      <c r="F128" s="343" t="s">
        <v>656</v>
      </c>
    </row>
    <row r="129" spans="1:6" ht="28">
      <c r="A129" s="343" t="s">
        <v>506</v>
      </c>
      <c r="B129" s="345" t="s">
        <v>667</v>
      </c>
      <c r="C129" s="343" t="s">
        <v>551</v>
      </c>
      <c r="D129" s="343" t="s">
        <v>552</v>
      </c>
      <c r="E129" s="343" t="s">
        <v>553</v>
      </c>
      <c r="F129" s="343" t="s">
        <v>554</v>
      </c>
    </row>
    <row r="130" spans="1:6">
      <c r="A130" s="334"/>
      <c r="B130" s="334"/>
      <c r="C130" s="334"/>
      <c r="D130" s="334"/>
      <c r="E130" s="334"/>
      <c r="F130" s="334"/>
    </row>
    <row r="131" spans="1:6">
      <c r="A131" s="334"/>
      <c r="B131" s="334"/>
      <c r="C131" s="334"/>
      <c r="D131" s="334"/>
      <c r="E131" s="334"/>
      <c r="F131" s="334"/>
    </row>
    <row r="132" spans="1:6" ht="16.5">
      <c r="A132" s="340" t="s">
        <v>555</v>
      </c>
      <c r="B132" s="340"/>
      <c r="C132" s="340"/>
      <c r="D132" s="340"/>
      <c r="E132" s="340"/>
      <c r="F132" s="340"/>
    </row>
    <row r="133" spans="1:6">
      <c r="A133" s="341" t="s">
        <v>458</v>
      </c>
      <c r="B133" s="341"/>
      <c r="C133" s="341"/>
      <c r="D133" s="341"/>
      <c r="E133" s="341"/>
      <c r="F133" s="341"/>
    </row>
    <row r="134" spans="1:6">
      <c r="A134" s="342" t="s">
        <v>459</v>
      </c>
      <c r="B134" s="342" t="s">
        <v>0</v>
      </c>
      <c r="C134" s="342" t="s">
        <v>460</v>
      </c>
      <c r="D134" s="342" t="s">
        <v>461</v>
      </c>
      <c r="E134" s="342" t="s">
        <v>462</v>
      </c>
      <c r="F134" s="342" t="s">
        <v>463</v>
      </c>
    </row>
    <row r="135" spans="1:6">
      <c r="A135" s="343" t="s">
        <v>464</v>
      </c>
      <c r="B135" s="346">
        <v>46600</v>
      </c>
      <c r="C135" s="343" t="s">
        <v>540</v>
      </c>
      <c r="D135" s="343" t="s">
        <v>541</v>
      </c>
      <c r="E135" s="343" t="s">
        <v>542</v>
      </c>
      <c r="F135" s="343" t="s">
        <v>543</v>
      </c>
    </row>
    <row r="136" spans="1:6">
      <c r="A136" s="343" t="s">
        <v>469</v>
      </c>
      <c r="B136" s="346">
        <v>46601</v>
      </c>
      <c r="C136" s="343" t="s">
        <v>521</v>
      </c>
      <c r="D136" s="343" t="s">
        <v>643</v>
      </c>
      <c r="E136" s="343" t="s">
        <v>644</v>
      </c>
      <c r="F136" s="343" t="s">
        <v>645</v>
      </c>
    </row>
    <row r="137" spans="1:6">
      <c r="A137" s="343" t="s">
        <v>506</v>
      </c>
      <c r="B137" s="346">
        <v>46601</v>
      </c>
      <c r="C137" s="343" t="s">
        <v>646</v>
      </c>
      <c r="D137" s="343" t="s">
        <v>647</v>
      </c>
      <c r="E137" s="343" t="s">
        <v>648</v>
      </c>
      <c r="F137" s="343" t="s">
        <v>543</v>
      </c>
    </row>
    <row r="138" spans="1:6">
      <c r="A138" s="334"/>
      <c r="B138" s="334"/>
      <c r="C138" s="334"/>
      <c r="D138" s="334"/>
      <c r="E138" s="334"/>
      <c r="F138" s="334"/>
    </row>
    <row r="139" spans="1:6">
      <c r="A139" s="344" t="s">
        <v>474</v>
      </c>
      <c r="B139" s="344"/>
      <c r="C139" s="344"/>
      <c r="D139" s="344"/>
      <c r="E139" s="344"/>
      <c r="F139" s="344"/>
    </row>
    <row r="140" spans="1:6">
      <c r="A140" s="342" t="s">
        <v>459</v>
      </c>
      <c r="B140" s="342" t="s">
        <v>0</v>
      </c>
      <c r="C140" s="342" t="s">
        <v>460</v>
      </c>
      <c r="D140" s="342" t="s">
        <v>461</v>
      </c>
      <c r="E140" s="342" t="s">
        <v>462</v>
      </c>
      <c r="F140" s="342" t="s">
        <v>463</v>
      </c>
    </row>
    <row r="141" spans="1:6" ht="28">
      <c r="A141" s="343" t="s">
        <v>464</v>
      </c>
      <c r="B141" s="345" t="s">
        <v>666</v>
      </c>
      <c r="C141" s="343" t="s">
        <v>649</v>
      </c>
      <c r="D141" s="343" t="s">
        <v>650</v>
      </c>
      <c r="E141" s="343" t="s">
        <v>651</v>
      </c>
      <c r="F141" s="343" t="s">
        <v>652</v>
      </c>
    </row>
    <row r="142" spans="1:6" ht="28">
      <c r="A142" s="343" t="s">
        <v>469</v>
      </c>
      <c r="B142" s="345" t="s">
        <v>665</v>
      </c>
      <c r="C142" s="343" t="s">
        <v>532</v>
      </c>
      <c r="D142" s="343" t="s">
        <v>654</v>
      </c>
      <c r="E142" s="343" t="s">
        <v>655</v>
      </c>
      <c r="F142" s="343" t="s">
        <v>656</v>
      </c>
    </row>
    <row r="143" spans="1:6" ht="28">
      <c r="A143" s="343" t="s">
        <v>506</v>
      </c>
      <c r="B143" s="345" t="s">
        <v>667</v>
      </c>
      <c r="C143" s="343" t="s">
        <v>544</v>
      </c>
      <c r="D143" s="343" t="s">
        <v>545</v>
      </c>
      <c r="E143" s="343" t="s">
        <v>614</v>
      </c>
      <c r="F143" s="343" t="s">
        <v>661</v>
      </c>
    </row>
    <row r="144" spans="1:6">
      <c r="A144" s="334"/>
      <c r="B144" s="334"/>
      <c r="C144" s="334"/>
      <c r="D144" s="334"/>
      <c r="E144" s="334"/>
      <c r="F144" s="334"/>
    </row>
    <row r="145" spans="1:6">
      <c r="A145" s="334"/>
      <c r="B145" s="334"/>
      <c r="C145" s="334"/>
      <c r="D145" s="334"/>
      <c r="E145" s="334"/>
      <c r="F145" s="334"/>
    </row>
    <row r="146" spans="1:6" ht="16.5">
      <c r="A146" s="340" t="s">
        <v>556</v>
      </c>
      <c r="B146" s="340"/>
      <c r="C146" s="340"/>
      <c r="D146" s="340"/>
      <c r="E146" s="340"/>
      <c r="F146" s="340"/>
    </row>
    <row r="147" spans="1:6">
      <c r="A147" s="341" t="s">
        <v>458</v>
      </c>
      <c r="B147" s="341"/>
      <c r="C147" s="341"/>
      <c r="D147" s="341"/>
      <c r="E147" s="341"/>
      <c r="F147" s="341"/>
    </row>
    <row r="148" spans="1:6">
      <c r="A148" s="342" t="s">
        <v>459</v>
      </c>
      <c r="B148" s="342" t="s">
        <v>0</v>
      </c>
      <c r="C148" s="342" t="s">
        <v>460</v>
      </c>
      <c r="D148" s="342" t="s">
        <v>461</v>
      </c>
      <c r="E148" s="342" t="s">
        <v>462</v>
      </c>
      <c r="F148" s="342" t="s">
        <v>463</v>
      </c>
    </row>
    <row r="149" spans="1:6">
      <c r="A149" s="343" t="s">
        <v>464</v>
      </c>
      <c r="B149" s="346">
        <v>46600</v>
      </c>
      <c r="C149" s="343" t="s">
        <v>557</v>
      </c>
      <c r="D149" s="343" t="s">
        <v>558</v>
      </c>
      <c r="E149" s="343" t="s">
        <v>559</v>
      </c>
      <c r="F149" s="343" t="s">
        <v>560</v>
      </c>
    </row>
    <row r="150" spans="1:6">
      <c r="A150" s="343" t="s">
        <v>469</v>
      </c>
      <c r="B150" s="346">
        <v>46601</v>
      </c>
      <c r="C150" s="343" t="s">
        <v>521</v>
      </c>
      <c r="D150" s="343" t="s">
        <v>643</v>
      </c>
      <c r="E150" s="343" t="s">
        <v>644</v>
      </c>
      <c r="F150" s="343" t="s">
        <v>645</v>
      </c>
    </row>
    <row r="151" spans="1:6">
      <c r="A151" s="343" t="s">
        <v>506</v>
      </c>
      <c r="B151" s="346">
        <v>46601</v>
      </c>
      <c r="C151" s="343" t="s">
        <v>646</v>
      </c>
      <c r="D151" s="343" t="s">
        <v>647</v>
      </c>
      <c r="E151" s="343" t="s">
        <v>648</v>
      </c>
      <c r="F151" s="343" t="s">
        <v>543</v>
      </c>
    </row>
    <row r="152" spans="1:6">
      <c r="A152" s="334"/>
      <c r="B152" s="334"/>
      <c r="C152" s="334"/>
      <c r="D152" s="334"/>
      <c r="E152" s="334"/>
      <c r="F152" s="334"/>
    </row>
    <row r="153" spans="1:6">
      <c r="A153" s="344" t="s">
        <v>474</v>
      </c>
      <c r="B153" s="344"/>
      <c r="C153" s="344"/>
      <c r="D153" s="344"/>
      <c r="E153" s="344"/>
      <c r="F153" s="344"/>
    </row>
    <row r="154" spans="1:6">
      <c r="A154" s="342" t="s">
        <v>459</v>
      </c>
      <c r="B154" s="342" t="s">
        <v>0</v>
      </c>
      <c r="C154" s="342" t="s">
        <v>460</v>
      </c>
      <c r="D154" s="342" t="s">
        <v>461</v>
      </c>
      <c r="E154" s="342" t="s">
        <v>462</v>
      </c>
      <c r="F154" s="342" t="s">
        <v>463</v>
      </c>
    </row>
    <row r="155" spans="1:6" ht="28">
      <c r="A155" s="343" t="s">
        <v>464</v>
      </c>
      <c r="B155" s="345" t="s">
        <v>666</v>
      </c>
      <c r="C155" s="343" t="s">
        <v>649</v>
      </c>
      <c r="D155" s="343" t="s">
        <v>650</v>
      </c>
      <c r="E155" s="343" t="s">
        <v>651</v>
      </c>
      <c r="F155" s="343" t="s">
        <v>652</v>
      </c>
    </row>
    <row r="156" spans="1:6" ht="28">
      <c r="A156" s="343" t="s">
        <v>469</v>
      </c>
      <c r="B156" s="345" t="s">
        <v>665</v>
      </c>
      <c r="C156" s="343" t="s">
        <v>532</v>
      </c>
      <c r="D156" s="343" t="s">
        <v>654</v>
      </c>
      <c r="E156" s="343" t="s">
        <v>655</v>
      </c>
      <c r="F156" s="343" t="s">
        <v>656</v>
      </c>
    </row>
    <row r="157" spans="1:6" ht="28">
      <c r="A157" s="343" t="s">
        <v>506</v>
      </c>
      <c r="B157" s="345" t="s">
        <v>667</v>
      </c>
      <c r="C157" s="343" t="s">
        <v>561</v>
      </c>
      <c r="D157" s="343" t="s">
        <v>562</v>
      </c>
      <c r="E157" s="343" t="s">
        <v>563</v>
      </c>
      <c r="F157" s="343" t="s">
        <v>564</v>
      </c>
    </row>
    <row r="158" spans="1:6">
      <c r="A158" s="334"/>
      <c r="B158" s="334"/>
      <c r="C158" s="334"/>
      <c r="D158" s="334"/>
      <c r="E158" s="334"/>
      <c r="F158" s="334"/>
    </row>
    <row r="159" spans="1:6">
      <c r="A159" s="334"/>
      <c r="B159" s="334"/>
      <c r="C159" s="334"/>
      <c r="D159" s="334"/>
      <c r="E159" s="334"/>
      <c r="F159" s="334"/>
    </row>
    <row r="160" spans="1:6" ht="16.5">
      <c r="A160" s="340" t="s">
        <v>565</v>
      </c>
      <c r="B160" s="340"/>
      <c r="C160" s="340"/>
      <c r="D160" s="340"/>
      <c r="E160" s="340"/>
      <c r="F160" s="340"/>
    </row>
    <row r="161" spans="1:6">
      <c r="A161" s="341" t="s">
        <v>458</v>
      </c>
      <c r="B161" s="341"/>
      <c r="C161" s="341"/>
      <c r="D161" s="341"/>
      <c r="E161" s="341"/>
      <c r="F161" s="341"/>
    </row>
    <row r="162" spans="1:6">
      <c r="A162" s="342" t="s">
        <v>459</v>
      </c>
      <c r="B162" s="342" t="s">
        <v>0</v>
      </c>
      <c r="C162" s="342" t="s">
        <v>460</v>
      </c>
      <c r="D162" s="342" t="s">
        <v>461</v>
      </c>
      <c r="E162" s="342" t="s">
        <v>462</v>
      </c>
      <c r="F162" s="342" t="s">
        <v>463</v>
      </c>
    </row>
    <row r="163" spans="1:6">
      <c r="A163" s="343" t="s">
        <v>464</v>
      </c>
      <c r="B163" s="346">
        <v>46600</v>
      </c>
      <c r="C163" s="343" t="s">
        <v>566</v>
      </c>
      <c r="D163" s="343" t="s">
        <v>567</v>
      </c>
      <c r="E163" s="343" t="s">
        <v>568</v>
      </c>
      <c r="F163" s="343" t="s">
        <v>569</v>
      </c>
    </row>
    <row r="164" spans="1:6">
      <c r="A164" s="343" t="s">
        <v>469</v>
      </c>
      <c r="B164" s="346">
        <v>46601</v>
      </c>
      <c r="C164" s="343" t="s">
        <v>521</v>
      </c>
      <c r="D164" s="343" t="s">
        <v>643</v>
      </c>
      <c r="E164" s="343" t="s">
        <v>644</v>
      </c>
      <c r="F164" s="343" t="s">
        <v>645</v>
      </c>
    </row>
    <row r="165" spans="1:6">
      <c r="A165" s="343" t="s">
        <v>506</v>
      </c>
      <c r="B165" s="346">
        <v>46601</v>
      </c>
      <c r="C165" s="343" t="s">
        <v>646</v>
      </c>
      <c r="D165" s="343" t="s">
        <v>647</v>
      </c>
      <c r="E165" s="343" t="s">
        <v>648</v>
      </c>
      <c r="F165" s="343" t="s">
        <v>543</v>
      </c>
    </row>
    <row r="166" spans="1:6">
      <c r="A166" s="334"/>
      <c r="B166" s="334"/>
      <c r="C166" s="334"/>
      <c r="D166" s="334"/>
      <c r="E166" s="334"/>
      <c r="F166" s="334"/>
    </row>
    <row r="167" spans="1:6">
      <c r="A167" s="344" t="s">
        <v>474</v>
      </c>
      <c r="B167" s="344"/>
      <c r="C167" s="344"/>
      <c r="D167" s="344"/>
      <c r="E167" s="344"/>
      <c r="F167" s="344"/>
    </row>
    <row r="168" spans="1:6">
      <c r="A168" s="342" t="s">
        <v>459</v>
      </c>
      <c r="B168" s="342" t="s">
        <v>0</v>
      </c>
      <c r="C168" s="342" t="s">
        <v>460</v>
      </c>
      <c r="D168" s="342" t="s">
        <v>461</v>
      </c>
      <c r="E168" s="342" t="s">
        <v>462</v>
      </c>
      <c r="F168" s="342" t="s">
        <v>463</v>
      </c>
    </row>
    <row r="169" spans="1:6" ht="28">
      <c r="A169" s="343" t="s">
        <v>464</v>
      </c>
      <c r="B169" s="345" t="s">
        <v>666</v>
      </c>
      <c r="C169" s="343" t="s">
        <v>649</v>
      </c>
      <c r="D169" s="343" t="s">
        <v>650</v>
      </c>
      <c r="E169" s="343" t="s">
        <v>651</v>
      </c>
      <c r="F169" s="343" t="s">
        <v>652</v>
      </c>
    </row>
    <row r="170" spans="1:6" ht="28">
      <c r="A170" s="343" t="s">
        <v>469</v>
      </c>
      <c r="B170" s="345" t="s">
        <v>665</v>
      </c>
      <c r="C170" s="343" t="s">
        <v>532</v>
      </c>
      <c r="D170" s="343" t="s">
        <v>654</v>
      </c>
      <c r="E170" s="343" t="s">
        <v>655</v>
      </c>
      <c r="F170" s="343" t="s">
        <v>656</v>
      </c>
    </row>
    <row r="171" spans="1:6" ht="28">
      <c r="A171" s="343" t="s">
        <v>506</v>
      </c>
      <c r="B171" s="345" t="s">
        <v>667</v>
      </c>
      <c r="C171" s="343" t="s">
        <v>570</v>
      </c>
      <c r="D171" s="343" t="s">
        <v>633</v>
      </c>
      <c r="E171" s="343" t="s">
        <v>634</v>
      </c>
      <c r="F171" s="343" t="s">
        <v>635</v>
      </c>
    </row>
    <row r="172" spans="1:6">
      <c r="A172" s="334"/>
      <c r="B172" s="334"/>
      <c r="C172" s="334"/>
      <c r="D172" s="334"/>
      <c r="E172" s="334"/>
      <c r="F172" s="334"/>
    </row>
    <row r="173" spans="1:6">
      <c r="A173" s="334"/>
      <c r="B173" s="334"/>
      <c r="C173" s="334"/>
      <c r="D173" s="334"/>
      <c r="E173" s="334"/>
      <c r="F173" s="334"/>
    </row>
    <row r="174" spans="1:6" ht="16.5">
      <c r="A174" s="340" t="s">
        <v>574</v>
      </c>
      <c r="B174" s="340"/>
      <c r="C174" s="340"/>
      <c r="D174" s="340"/>
      <c r="E174" s="340"/>
      <c r="F174" s="340"/>
    </row>
    <row r="175" spans="1:6">
      <c r="A175" s="341" t="s">
        <v>458</v>
      </c>
      <c r="B175" s="341"/>
      <c r="C175" s="341"/>
      <c r="D175" s="341"/>
      <c r="E175" s="341"/>
      <c r="F175" s="341"/>
    </row>
    <row r="176" spans="1:6">
      <c r="A176" s="342" t="s">
        <v>459</v>
      </c>
      <c r="B176" s="342" t="s">
        <v>0</v>
      </c>
      <c r="C176" s="342" t="s">
        <v>460</v>
      </c>
      <c r="D176" s="342" t="s">
        <v>461</v>
      </c>
      <c r="E176" s="342" t="s">
        <v>462</v>
      </c>
      <c r="F176" s="342" t="s">
        <v>463</v>
      </c>
    </row>
    <row r="177" spans="1:6">
      <c r="A177" s="343" t="s">
        <v>464</v>
      </c>
      <c r="B177" s="346">
        <v>46600</v>
      </c>
      <c r="C177" s="343" t="s">
        <v>575</v>
      </c>
      <c r="D177" s="343" t="s">
        <v>576</v>
      </c>
      <c r="E177" s="343" t="s">
        <v>577</v>
      </c>
      <c r="F177" s="343" t="s">
        <v>578</v>
      </c>
    </row>
    <row r="178" spans="1:6">
      <c r="A178" s="343" t="s">
        <v>469</v>
      </c>
      <c r="B178" s="346">
        <v>46601</v>
      </c>
      <c r="C178" s="343" t="s">
        <v>521</v>
      </c>
      <c r="D178" s="343" t="s">
        <v>643</v>
      </c>
      <c r="E178" s="343" t="s">
        <v>644</v>
      </c>
      <c r="F178" s="343" t="s">
        <v>645</v>
      </c>
    </row>
    <row r="179" spans="1:6">
      <c r="A179" s="343" t="s">
        <v>506</v>
      </c>
      <c r="B179" s="346">
        <v>46601</v>
      </c>
      <c r="C179" s="343" t="s">
        <v>646</v>
      </c>
      <c r="D179" s="343" t="s">
        <v>647</v>
      </c>
      <c r="E179" s="343" t="s">
        <v>648</v>
      </c>
      <c r="F179" s="343" t="s">
        <v>543</v>
      </c>
    </row>
    <row r="180" spans="1:6">
      <c r="A180" s="334"/>
      <c r="B180" s="334"/>
      <c r="C180" s="334"/>
      <c r="D180" s="334"/>
      <c r="E180" s="334"/>
      <c r="F180" s="334"/>
    </row>
    <row r="181" spans="1:6">
      <c r="A181" s="344" t="s">
        <v>474</v>
      </c>
      <c r="B181" s="344"/>
      <c r="C181" s="344"/>
      <c r="D181" s="344"/>
      <c r="E181" s="344"/>
      <c r="F181" s="344"/>
    </row>
    <row r="182" spans="1:6">
      <c r="A182" s="342" t="s">
        <v>459</v>
      </c>
      <c r="B182" s="342" t="s">
        <v>0</v>
      </c>
      <c r="C182" s="342" t="s">
        <v>460</v>
      </c>
      <c r="D182" s="342" t="s">
        <v>461</v>
      </c>
      <c r="E182" s="342" t="s">
        <v>462</v>
      </c>
      <c r="F182" s="342" t="s">
        <v>463</v>
      </c>
    </row>
    <row r="183" spans="1:6" ht="28">
      <c r="A183" s="343" t="s">
        <v>464</v>
      </c>
      <c r="B183" s="345" t="s">
        <v>666</v>
      </c>
      <c r="C183" s="343" t="s">
        <v>649</v>
      </c>
      <c r="D183" s="343" t="s">
        <v>650</v>
      </c>
      <c r="E183" s="343" t="s">
        <v>651</v>
      </c>
      <c r="F183" s="343" t="s">
        <v>652</v>
      </c>
    </row>
    <row r="184" spans="1:6" ht="28">
      <c r="A184" s="343" t="s">
        <v>469</v>
      </c>
      <c r="B184" s="345" t="s">
        <v>665</v>
      </c>
      <c r="C184" s="343" t="s">
        <v>532</v>
      </c>
      <c r="D184" s="343" t="s">
        <v>654</v>
      </c>
      <c r="E184" s="343" t="s">
        <v>655</v>
      </c>
      <c r="F184" s="343" t="s">
        <v>656</v>
      </c>
    </row>
    <row r="185" spans="1:6" ht="28">
      <c r="A185" s="343" t="s">
        <v>506</v>
      </c>
      <c r="B185" s="345" t="s">
        <v>667</v>
      </c>
      <c r="C185" s="343" t="s">
        <v>579</v>
      </c>
      <c r="D185" s="343" t="s">
        <v>580</v>
      </c>
      <c r="E185" s="343" t="s">
        <v>581</v>
      </c>
      <c r="F185" s="343" t="s">
        <v>582</v>
      </c>
    </row>
    <row r="186" spans="1:6">
      <c r="A186" s="334"/>
      <c r="B186" s="334"/>
      <c r="C186" s="334"/>
      <c r="D186" s="334"/>
      <c r="E186" s="334"/>
      <c r="F186" s="334"/>
    </row>
    <row r="187" spans="1:6">
      <c r="A187" s="334"/>
      <c r="B187" s="334"/>
      <c r="C187" s="334"/>
      <c r="D187" s="334"/>
      <c r="E187" s="334"/>
      <c r="F187" s="334"/>
    </row>
    <row r="188" spans="1:6">
      <c r="A188" s="334"/>
      <c r="B188" s="334"/>
      <c r="C188" s="334"/>
      <c r="D188" s="334"/>
      <c r="E188" s="334"/>
      <c r="F188" s="334"/>
    </row>
  </sheetData>
  <mergeCells count="39">
    <mergeCell ref="A174:F174"/>
    <mergeCell ref="A175:F175"/>
    <mergeCell ref="A181:F181"/>
    <mergeCell ref="A146:F146"/>
    <mergeCell ref="A147:F147"/>
    <mergeCell ref="A153:F153"/>
    <mergeCell ref="A160:F160"/>
    <mergeCell ref="A161:F161"/>
    <mergeCell ref="A167:F167"/>
    <mergeCell ref="A118:F118"/>
    <mergeCell ref="A119:F119"/>
    <mergeCell ref="A125:F125"/>
    <mergeCell ref="A132:F132"/>
    <mergeCell ref="A133:F133"/>
    <mergeCell ref="A139:F139"/>
    <mergeCell ref="A90:F90"/>
    <mergeCell ref="A91:F91"/>
    <mergeCell ref="A97:F97"/>
    <mergeCell ref="A104:F104"/>
    <mergeCell ref="A105:F105"/>
    <mergeCell ref="A111:F111"/>
    <mergeCell ref="A62:F62"/>
    <mergeCell ref="A63:F63"/>
    <mergeCell ref="A69:F69"/>
    <mergeCell ref="A76:F76"/>
    <mergeCell ref="A77:F77"/>
    <mergeCell ref="A83:F83"/>
    <mergeCell ref="A36:F36"/>
    <mergeCell ref="A37:F37"/>
    <mergeCell ref="A43:F43"/>
    <mergeCell ref="A50:F50"/>
    <mergeCell ref="A51:F51"/>
    <mergeCell ref="A56:F56"/>
    <mergeCell ref="A8:F9"/>
    <mergeCell ref="A10:F10"/>
    <mergeCell ref="A12:F13"/>
    <mergeCell ref="A15:F15"/>
    <mergeCell ref="A19:F19"/>
    <mergeCell ref="A33:F34"/>
  </mergeCells>
  <pageMargins left="0.7" right="0.7" top="0.75" bottom="0.75" header="0.3" footer="0.3"/>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734291-7F00-447F-83FC-28EF1E54AD3D}">
  <sheetPr>
    <tabColor theme="4" tint="-0.249977111117893"/>
  </sheetPr>
  <dimension ref="B1:T303"/>
  <sheetViews>
    <sheetView showGridLines="0" tabSelected="1" zoomScale="70" zoomScaleNormal="70" zoomScaleSheetLayoutView="90" workbookViewId="0">
      <selection activeCell="C6" sqref="C6"/>
    </sheetView>
  </sheetViews>
  <sheetFormatPr baseColWidth="10" defaultColWidth="7.08203125" defaultRowHeight="18" customHeight="1"/>
  <cols>
    <col min="1" max="1" width="1.58203125" style="1" customWidth="1"/>
    <col min="2" max="2" width="18" style="1" customWidth="1"/>
    <col min="3" max="3" width="49.08203125" style="1" customWidth="1"/>
    <col min="4" max="4" width="13.08203125" style="1" customWidth="1"/>
    <col min="5" max="6" width="9" style="1" customWidth="1"/>
    <col min="7" max="7" width="13.08203125" style="1" bestFit="1" customWidth="1"/>
    <col min="8" max="8" width="12" style="1" customWidth="1"/>
    <col min="9" max="9" width="15.5" style="1" customWidth="1"/>
    <col min="10" max="10" width="13" style="1" customWidth="1"/>
    <col min="11" max="11" width="17.33203125" style="1" bestFit="1" customWidth="1"/>
    <col min="12" max="12" width="15.08203125" style="1" customWidth="1"/>
    <col min="13" max="13" width="2.58203125" style="1" customWidth="1"/>
    <col min="14" max="15" width="7.08203125" style="1"/>
    <col min="16" max="16" width="11.58203125" style="1" customWidth="1"/>
    <col min="17" max="17" width="8.83203125" style="1" bestFit="1" customWidth="1"/>
    <col min="18" max="18" width="7.08203125" style="1"/>
    <col min="19" max="19" width="11" style="1" customWidth="1"/>
    <col min="20" max="20" width="8.83203125" style="1" bestFit="1" customWidth="1"/>
    <col min="21" max="16384" width="7.08203125" style="1"/>
  </cols>
  <sheetData>
    <row r="1" spans="2:20" ht="15.5">
      <c r="D1" s="7"/>
      <c r="E1" s="7"/>
    </row>
    <row r="2" spans="2:20" ht="18.5" thickBot="1">
      <c r="D2" s="157"/>
      <c r="E2" s="157"/>
      <c r="I2" s="13" t="s">
        <v>0</v>
      </c>
      <c r="J2" s="158" t="s">
        <v>274</v>
      </c>
      <c r="K2" s="158"/>
      <c r="L2" s="158"/>
    </row>
    <row r="3" spans="2:20" ht="26.5" thickBot="1">
      <c r="B3" s="15"/>
      <c r="D3" s="159"/>
      <c r="E3" s="159"/>
      <c r="G3"/>
      <c r="I3" s="14" t="s">
        <v>1</v>
      </c>
      <c r="J3" s="198" t="s">
        <v>687</v>
      </c>
      <c r="K3" s="198"/>
      <c r="L3" s="198"/>
    </row>
    <row r="4" spans="2:20" ht="26.5" thickBot="1">
      <c r="B4" s="15"/>
      <c r="D4" s="161"/>
      <c r="E4" s="161"/>
      <c r="I4" s="14" t="s">
        <v>2</v>
      </c>
      <c r="J4" s="160" t="s">
        <v>165</v>
      </c>
      <c r="K4" s="160"/>
      <c r="L4" s="160"/>
    </row>
    <row r="5" spans="2:20" ht="26.5" thickBot="1">
      <c r="B5" s="15"/>
      <c r="D5" s="162"/>
      <c r="E5" s="162"/>
      <c r="I5" s="14" t="s">
        <v>4</v>
      </c>
      <c r="J5" s="163" t="s">
        <v>5</v>
      </c>
      <c r="K5" s="163"/>
      <c r="L5" s="163"/>
    </row>
    <row r="6" spans="2:20" ht="29" thickBot="1">
      <c r="B6" s="16"/>
      <c r="D6" s="162"/>
      <c r="E6" s="162"/>
      <c r="I6" s="14" t="s">
        <v>6</v>
      </c>
      <c r="J6" s="160" t="s">
        <v>165</v>
      </c>
      <c r="K6" s="160"/>
      <c r="L6" s="160"/>
    </row>
    <row r="7" spans="2:20" ht="33.5">
      <c r="B7" s="17"/>
      <c r="C7" s="17"/>
      <c r="D7" s="41"/>
      <c r="E7" s="7"/>
    </row>
    <row r="8" spans="2:20" ht="15.5">
      <c r="Q8" s="32"/>
    </row>
    <row r="9" spans="2:20" s="3" customFormat="1" ht="37">
      <c r="B9" s="26" t="s">
        <v>7</v>
      </c>
      <c r="C9" s="27" t="s">
        <v>8</v>
      </c>
      <c r="D9" s="8" t="s">
        <v>9</v>
      </c>
      <c r="E9" s="8" t="s">
        <v>10</v>
      </c>
      <c r="F9" s="8" t="s">
        <v>11</v>
      </c>
      <c r="G9" s="8" t="s">
        <v>12</v>
      </c>
      <c r="H9" s="8" t="s">
        <v>13</v>
      </c>
      <c r="I9" s="8" t="s">
        <v>14</v>
      </c>
      <c r="J9" s="8" t="s">
        <v>15</v>
      </c>
      <c r="K9" s="8" t="s">
        <v>16</v>
      </c>
      <c r="L9" s="8" t="s">
        <v>17</v>
      </c>
    </row>
    <row r="10" spans="2:20" ht="31">
      <c r="B10" s="4"/>
      <c r="C10" s="2" t="s">
        <v>166</v>
      </c>
      <c r="D10" s="2"/>
      <c r="E10" s="2"/>
      <c r="F10" s="2"/>
      <c r="G10" s="2"/>
      <c r="H10" s="2"/>
      <c r="I10" s="2"/>
      <c r="J10" s="2"/>
      <c r="K10" s="2"/>
      <c r="L10" s="2"/>
    </row>
    <row r="11" spans="2:20" ht="33.65" customHeight="1">
      <c r="B11" s="12" t="s">
        <v>167</v>
      </c>
      <c r="C11" s="135" t="s">
        <v>168</v>
      </c>
      <c r="D11" s="39">
        <v>390</v>
      </c>
      <c r="E11" s="42">
        <v>11</v>
      </c>
      <c r="F11" s="121">
        <v>5</v>
      </c>
      <c r="G11" s="136">
        <f>Masterclass2353456243423467234[[#This Row],[DIAS]]*Masterclass2353456243423467234[[#This Row],[PAX / Q]]*Masterclass2353456243423467234[[#This Row],[COSTO]]</f>
        <v>21450</v>
      </c>
      <c r="H11" s="136">
        <f>SUM(H10:H10)</f>
        <v>0</v>
      </c>
      <c r="I11" s="136">
        <f>Masterclass2353456243423467234[[#This Row],[TTL COSTO]]</f>
        <v>21450</v>
      </c>
      <c r="J11" s="136">
        <f>Masterclass2353456243423467234[[#This Row],[SUBTOTAL]]*10%</f>
        <v>2145</v>
      </c>
      <c r="K11" s="136">
        <f>Masterclass2353456243423467234[[#This Row],[10% Fee]]*16%</f>
        <v>343.2</v>
      </c>
      <c r="L11" s="136">
        <f>Masterclass2353456243423467234[[#This Row],[SUBTOTAL]]+Masterclass2353456243423467234[[#This Row],[10% Fee]]+Masterclass2353456243423467234[[#This Row],[IVA]]</f>
        <v>23938.2</v>
      </c>
      <c r="S11" s="37"/>
      <c r="T11" s="37"/>
    </row>
    <row r="12" spans="2:20" ht="37.4" customHeight="1">
      <c r="B12" s="12" t="s">
        <v>167</v>
      </c>
      <c r="C12" s="135" t="s">
        <v>169</v>
      </c>
      <c r="D12" s="39">
        <v>429</v>
      </c>
      <c r="E12" s="42">
        <v>20</v>
      </c>
      <c r="F12" s="121">
        <v>5</v>
      </c>
      <c r="G12" s="136">
        <f>Masterclass2353456243423467234[[#This Row],[DIAS]]*Masterclass2353456243423467234[[#This Row],[PAX / Q]]*Masterclass2353456243423467234[[#This Row],[COSTO]]</f>
        <v>42900</v>
      </c>
      <c r="H12" s="136">
        <f>SUM(H10:H11)</f>
        <v>0</v>
      </c>
      <c r="I12" s="136">
        <f>Masterclass2353456243423467234[[#This Row],[TTL COSTO]]</f>
        <v>42900</v>
      </c>
      <c r="J12" s="136">
        <f>Masterclass2353456243423467234[[#This Row],[SUBTOTAL]]*10%</f>
        <v>4290</v>
      </c>
      <c r="K12" s="136">
        <f>Masterclass2353456243423467234[[#This Row],[10% Fee]]*16%</f>
        <v>686.4</v>
      </c>
      <c r="L12" s="136">
        <f>Masterclass2353456243423467234[[#This Row],[SUBTOTAL]]+Masterclass2353456243423467234[[#This Row],[10% Fee]]+Masterclass2353456243423467234[[#This Row],[IVA]]</f>
        <v>47876.4</v>
      </c>
    </row>
    <row r="13" spans="2:20" ht="37.4" customHeight="1">
      <c r="B13" s="12" t="s">
        <v>167</v>
      </c>
      <c r="C13" s="135" t="s">
        <v>170</v>
      </c>
      <c r="D13" s="39">
        <v>2</v>
      </c>
      <c r="E13" s="42">
        <v>51</v>
      </c>
      <c r="F13" s="121">
        <v>5</v>
      </c>
      <c r="G13" s="136">
        <f>Masterclass2353456243423467234[[#This Row],[DIAS]]*Masterclass2353456243423467234[[#This Row],[PAX / Q]]*Masterclass2353456243423467234[[#This Row],[COSTO]]</f>
        <v>510</v>
      </c>
      <c r="H13" s="136">
        <f t="shared" ref="H13:H15" si="0">SUM(H11:H12)</f>
        <v>0</v>
      </c>
      <c r="I13" s="136">
        <f>Masterclass2353456243423467234[[#This Row],[TTL COSTO]]</f>
        <v>510</v>
      </c>
      <c r="J13" s="136">
        <f>Masterclass2353456243423467234[[#This Row],[SUBTOTAL]]*10%</f>
        <v>51</v>
      </c>
      <c r="K13" s="136">
        <f>Masterclass2353456243423467234[[#This Row],[10% Fee]]*16%</f>
        <v>8.16</v>
      </c>
      <c r="L13" s="136">
        <f>Masterclass2353456243423467234[[#This Row],[SUBTOTAL]]+Masterclass2353456243423467234[[#This Row],[10% Fee]]+Masterclass2353456243423467234[[#This Row],[IVA]]</f>
        <v>569.16</v>
      </c>
    </row>
    <row r="14" spans="2:20" ht="37.4" customHeight="1">
      <c r="B14" s="12" t="s">
        <v>167</v>
      </c>
      <c r="C14" s="135" t="s">
        <v>171</v>
      </c>
      <c r="D14" s="39">
        <v>11</v>
      </c>
      <c r="E14" s="42">
        <v>31</v>
      </c>
      <c r="F14" s="121">
        <v>1</v>
      </c>
      <c r="G14" s="136">
        <f>Masterclass2353456243423467234[[#This Row],[DIAS]]*Masterclass2353456243423467234[[#This Row],[PAX / Q]]*Masterclass2353456243423467234[[#This Row],[COSTO]]</f>
        <v>341</v>
      </c>
      <c r="H14" s="136">
        <f t="shared" si="0"/>
        <v>0</v>
      </c>
      <c r="I14" s="136">
        <f>Masterclass2353456243423467234[[#This Row],[TTL COSTO]]</f>
        <v>341</v>
      </c>
      <c r="J14" s="136">
        <f>Masterclass2353456243423467234[[#This Row],[SUBTOTAL]]*10%</f>
        <v>34.1</v>
      </c>
      <c r="K14" s="136">
        <f>Masterclass2353456243423467234[[#This Row],[10% Fee]]*16%</f>
        <v>5.4560000000000004</v>
      </c>
      <c r="L14" s="136">
        <f>Masterclass2353456243423467234[[#This Row],[SUBTOTAL]]+Masterclass2353456243423467234[[#This Row],[10% Fee]]+Masterclass2353456243423467234[[#This Row],[IVA]]</f>
        <v>380.55600000000004</v>
      </c>
    </row>
    <row r="15" spans="2:20" ht="37.4" customHeight="1">
      <c r="B15" s="12" t="s">
        <v>167</v>
      </c>
      <c r="C15" s="135" t="s">
        <v>172</v>
      </c>
      <c r="D15" s="39">
        <v>11</v>
      </c>
      <c r="E15" s="42">
        <v>51</v>
      </c>
      <c r="F15" s="121">
        <v>1</v>
      </c>
      <c r="G15" s="136">
        <f>Masterclass2353456243423467234[[#This Row],[DIAS]]*Masterclass2353456243423467234[[#This Row],[PAX / Q]]*Masterclass2353456243423467234[[#This Row],[COSTO]]</f>
        <v>561</v>
      </c>
      <c r="H15" s="136">
        <f t="shared" si="0"/>
        <v>0</v>
      </c>
      <c r="I15" s="136">
        <f>Masterclass2353456243423467234[[#This Row],[TTL COSTO]]</f>
        <v>561</v>
      </c>
      <c r="J15" s="136">
        <f>Masterclass2353456243423467234[[#This Row],[SUBTOTAL]]*10%</f>
        <v>56.1</v>
      </c>
      <c r="K15" s="136">
        <f>Masterclass2353456243423467234[[#This Row],[10% Fee]]*16%</f>
        <v>8.9760000000000009</v>
      </c>
      <c r="L15" s="136">
        <f>Masterclass2353456243423467234[[#This Row],[SUBTOTAL]]+Masterclass2353456243423467234[[#This Row],[10% Fee]]+Masterclass2353456243423467234[[#This Row],[IVA]]</f>
        <v>626.07600000000002</v>
      </c>
    </row>
    <row r="16" spans="2:20" ht="15.65" customHeight="1">
      <c r="B16" s="28"/>
      <c r="C16" s="137" t="s">
        <v>29</v>
      </c>
      <c r="D16" s="39"/>
      <c r="E16" s="42"/>
      <c r="F16" s="121"/>
      <c r="G16" s="136"/>
      <c r="H16" s="136"/>
      <c r="I16" s="136"/>
      <c r="J16" s="136"/>
      <c r="K16" s="136"/>
      <c r="L16" s="136"/>
    </row>
    <row r="17" spans="2:20" ht="21.75" customHeight="1">
      <c r="B17" s="28"/>
      <c r="C17" s="60" t="s">
        <v>30</v>
      </c>
      <c r="D17" s="39">
        <v>0</v>
      </c>
      <c r="E17" s="42">
        <v>1</v>
      </c>
      <c r="F17" s="121">
        <v>1</v>
      </c>
      <c r="G17" s="136">
        <f>Masterclass2353456243423467234[[#This Row],[DIAS]]*Masterclass2353456243423467234[[#This Row],[PAX / Q]]*Masterclass2353456243423467234[[#This Row],[COSTO]]</f>
        <v>0</v>
      </c>
      <c r="H17" s="136">
        <f>SUM(H10:H16)</f>
        <v>0</v>
      </c>
      <c r="I17" s="136">
        <f>Masterclass2353456243423467234[[#This Row],[TTL COSTO]]</f>
        <v>0</v>
      </c>
      <c r="J17" s="136">
        <f>Masterclass2353456243423467234[[#This Row],[SUBTOTAL]]*10%</f>
        <v>0</v>
      </c>
      <c r="K17" s="136">
        <f>Masterclass2353456243423467234[[#This Row],[10% Fee]]*16%</f>
        <v>0</v>
      </c>
      <c r="L17" s="136">
        <f>Masterclass2353456243423467234[[#This Row],[SUBTOTAL]]+Masterclass2353456243423467234[[#This Row],[10% Fee]]+Masterclass2353456243423467234[[#This Row],[IVA]]</f>
        <v>0</v>
      </c>
    </row>
    <row r="18" spans="2:20" ht="18.649999999999999" customHeight="1">
      <c r="B18" s="4"/>
      <c r="C18" s="105" t="s">
        <v>173</v>
      </c>
      <c r="D18" s="36"/>
      <c r="E18" s="2"/>
      <c r="F18" s="2"/>
      <c r="G18" s="2"/>
      <c r="H18" s="2"/>
      <c r="I18" s="2"/>
      <c r="J18" s="2"/>
      <c r="K18" s="2"/>
      <c r="L18" s="2"/>
    </row>
    <row r="19" spans="2:20" ht="33">
      <c r="B19" s="108">
        <v>46236</v>
      </c>
      <c r="C19" s="138" t="s">
        <v>174</v>
      </c>
      <c r="D19" s="130">
        <v>390</v>
      </c>
      <c r="E19" s="139">
        <v>2</v>
      </c>
      <c r="F19" s="121">
        <v>1</v>
      </c>
      <c r="G19" s="122">
        <f>Masterclass2353456243423467234[[#This Row],[DIAS]]*Masterclass2353456243423467234[[#This Row],[PAX / Q]]*Masterclass2353456243423467234[[#This Row],[COSTO]]</f>
        <v>780</v>
      </c>
      <c r="H19" s="122">
        <v>0</v>
      </c>
      <c r="I19" s="122">
        <f>Masterclass2353456243423467234[[#This Row],[TTL COSTO]]+Masterclass2353456243423467234[[#This Row],[SERVICIO 15%]]</f>
        <v>780</v>
      </c>
      <c r="J19" s="122">
        <f>Masterclass2353456243423467234[[#This Row],[SUBTOTAL]]*10%</f>
        <v>78</v>
      </c>
      <c r="K19" s="122">
        <f>Masterclass2353456243423467234[[#This Row],[10% Fee]]*16%</f>
        <v>12.48</v>
      </c>
      <c r="L19" s="122">
        <f>Masterclass2353456243423467234[[#This Row],[IVA]]+Masterclass2353456243423467234[[#This Row],[10% Fee]]+Masterclass2353456243423467234[[#This Row],[SUBTOTAL]]</f>
        <v>870.48</v>
      </c>
      <c r="P19" s="38"/>
      <c r="Q19" s="38"/>
      <c r="S19" s="38"/>
      <c r="T19" s="38"/>
    </row>
    <row r="20" spans="2:20" ht="33">
      <c r="B20" s="108">
        <v>46236</v>
      </c>
      <c r="C20" s="138" t="s">
        <v>175</v>
      </c>
      <c r="D20" s="130">
        <v>455</v>
      </c>
      <c r="E20" s="139">
        <v>1</v>
      </c>
      <c r="F20" s="121">
        <v>0</v>
      </c>
      <c r="G20" s="122">
        <f>Masterclass2353456243423467234[[#This Row],[DIAS]]*Masterclass2353456243423467234[[#This Row],[PAX / Q]]*Masterclass2353456243423467234[[#This Row],[COSTO]]</f>
        <v>0</v>
      </c>
      <c r="H20" s="122">
        <v>0</v>
      </c>
      <c r="I20" s="122">
        <f>Masterclass2353456243423467234[[#This Row],[TTL COSTO]]+Masterclass2353456243423467234[[#This Row],[SERVICIO 15%]]</f>
        <v>0</v>
      </c>
      <c r="J20" s="122">
        <f>Masterclass2353456243423467234[[#This Row],[SUBTOTAL]]*10%</f>
        <v>0</v>
      </c>
      <c r="K20" s="122">
        <f>Masterclass2353456243423467234[[#This Row],[10% Fee]]*16%</f>
        <v>0</v>
      </c>
      <c r="L20" s="122">
        <f>Masterclass2353456243423467234[[#This Row],[IVA]]+Masterclass2353456243423467234[[#This Row],[10% Fee]]+Masterclass2353456243423467234[[#This Row],[SUBTOTAL]]</f>
        <v>0</v>
      </c>
      <c r="P20" s="38"/>
      <c r="Q20" s="38"/>
      <c r="S20" s="38"/>
      <c r="T20" s="38"/>
    </row>
    <row r="21" spans="2:20" ht="16.5">
      <c r="B21" s="108">
        <v>46236</v>
      </c>
      <c r="C21" s="138" t="s">
        <v>176</v>
      </c>
      <c r="D21" s="130">
        <v>423</v>
      </c>
      <c r="E21" s="139">
        <v>1</v>
      </c>
      <c r="F21" s="121">
        <v>1</v>
      </c>
      <c r="G21" s="122">
        <f>Masterclass2353456243423467234[[#This Row],[DIAS]]*Masterclass2353456243423467234[[#This Row],[PAX / Q]]*Masterclass2353456243423467234[[#This Row],[COSTO]]</f>
        <v>423</v>
      </c>
      <c r="H21" s="122">
        <v>0</v>
      </c>
      <c r="I21" s="122">
        <f>Masterclass2353456243423467234[[#This Row],[TTL COSTO]]+Masterclass2353456243423467234[[#This Row],[SERVICIO 15%]]</f>
        <v>423</v>
      </c>
      <c r="J21" s="122">
        <f>Masterclass2353456243423467234[[#This Row],[SUBTOTAL]]*10%</f>
        <v>42.300000000000004</v>
      </c>
      <c r="K21" s="122">
        <f>Masterclass2353456243423467234[[#This Row],[10% Fee]]*16%</f>
        <v>6.7680000000000007</v>
      </c>
      <c r="L21" s="122">
        <f>Masterclass2353456243423467234[[#This Row],[IVA]]+Masterclass2353456243423467234[[#This Row],[10% Fee]]+Masterclass2353456243423467234[[#This Row],[SUBTOTAL]]</f>
        <v>472.06799999999998</v>
      </c>
    </row>
    <row r="22" spans="2:20" ht="33">
      <c r="B22" s="108">
        <v>46236</v>
      </c>
      <c r="C22" s="138" t="s">
        <v>177</v>
      </c>
      <c r="D22" s="130">
        <v>98</v>
      </c>
      <c r="E22" s="139">
        <v>1</v>
      </c>
      <c r="F22" s="121">
        <v>0</v>
      </c>
      <c r="G22" s="122">
        <f>Masterclass2353456243423467234[[#This Row],[DIAS]]*Masterclass2353456243423467234[[#This Row],[PAX / Q]]*Masterclass2353456243423467234[[#This Row],[COSTO]]</f>
        <v>0</v>
      </c>
      <c r="H22" s="122">
        <v>0</v>
      </c>
      <c r="I22" s="122">
        <f>Masterclass2353456243423467234[[#This Row],[TTL COSTO]]+Masterclass2353456243423467234[[#This Row],[SERVICIO 15%]]</f>
        <v>0</v>
      </c>
      <c r="J22" s="122">
        <f>Masterclass2353456243423467234[[#This Row],[SUBTOTAL]]*10%</f>
        <v>0</v>
      </c>
      <c r="K22" s="122">
        <f>Masterclass2353456243423467234[[#This Row],[10% Fee]]*16%</f>
        <v>0</v>
      </c>
      <c r="L22" s="122">
        <f>Masterclass2353456243423467234[[#This Row],[IVA]]+Masterclass2353456243423467234[[#This Row],[10% Fee]]+Masterclass2353456243423467234[[#This Row],[SUBTOTAL]]</f>
        <v>0</v>
      </c>
    </row>
    <row r="23" spans="2:20" ht="33">
      <c r="B23" s="108">
        <v>46236</v>
      </c>
      <c r="C23" s="138" t="s">
        <v>178</v>
      </c>
      <c r="D23" s="130">
        <v>423</v>
      </c>
      <c r="E23" s="139">
        <v>2</v>
      </c>
      <c r="F23" s="121">
        <v>1</v>
      </c>
      <c r="G23" s="122">
        <f>Masterclass2353456243423467234[[#This Row],[DIAS]]*Masterclass2353456243423467234[[#This Row],[PAX / Q]]*Masterclass2353456243423467234[[#This Row],[COSTO]]</f>
        <v>846</v>
      </c>
      <c r="H23" s="122">
        <v>0</v>
      </c>
      <c r="I23" s="122">
        <f>Masterclass2353456243423467234[[#This Row],[TTL COSTO]]+Masterclass2353456243423467234[[#This Row],[SERVICIO 15%]]</f>
        <v>846</v>
      </c>
      <c r="J23" s="122">
        <f>Masterclass2353456243423467234[[#This Row],[SUBTOTAL]]*10%</f>
        <v>84.600000000000009</v>
      </c>
      <c r="K23" s="122">
        <f>Masterclass2353456243423467234[[#This Row],[10% Fee]]*16%</f>
        <v>13.536000000000001</v>
      </c>
      <c r="L23" s="122">
        <f>Masterclass2353456243423467234[[#This Row],[IVA]]+Masterclass2353456243423467234[[#This Row],[10% Fee]]+Masterclass2353456243423467234[[#This Row],[SUBTOTAL]]</f>
        <v>944.13599999999997</v>
      </c>
    </row>
    <row r="24" spans="2:20" ht="33">
      <c r="B24" s="108">
        <v>46236</v>
      </c>
      <c r="C24" s="140" t="s">
        <v>179</v>
      </c>
      <c r="D24" s="130">
        <v>105</v>
      </c>
      <c r="E24" s="139">
        <v>1</v>
      </c>
      <c r="F24" s="121">
        <v>0</v>
      </c>
      <c r="G24" s="122">
        <f>Masterclass2353456243423467234[[#This Row],[DIAS]]*Masterclass2353456243423467234[[#This Row],[PAX / Q]]*Masterclass2353456243423467234[[#This Row],[COSTO]]</f>
        <v>0</v>
      </c>
      <c r="H24" s="122">
        <v>0</v>
      </c>
      <c r="I24" s="122">
        <f>Masterclass2353456243423467234[[#This Row],[TTL COSTO]]+Masterclass2353456243423467234[[#This Row],[SERVICIO 15%]]</f>
        <v>0</v>
      </c>
      <c r="J24" s="122">
        <f>Masterclass2353456243423467234[[#This Row],[SUBTOTAL]]*10%</f>
        <v>0</v>
      </c>
      <c r="K24" s="122">
        <f>Masterclass2353456243423467234[[#This Row],[10% Fee]]*16%</f>
        <v>0</v>
      </c>
      <c r="L24" s="122">
        <f>Masterclass2353456243423467234[[#This Row],[IVA]]+Masterclass2353456243423467234[[#This Row],[10% Fee]]+Masterclass2353456243423467234[[#This Row],[SUBTOTAL]]</f>
        <v>0</v>
      </c>
    </row>
    <row r="25" spans="2:20" ht="49.5">
      <c r="B25" s="108">
        <v>46236</v>
      </c>
      <c r="C25" s="138" t="s">
        <v>180</v>
      </c>
      <c r="D25" s="130">
        <v>13</v>
      </c>
      <c r="E25" s="139">
        <f>E15</f>
        <v>51</v>
      </c>
      <c r="F25" s="121">
        <v>1</v>
      </c>
      <c r="G25" s="122">
        <f>Masterclass2353456243423467234[[#This Row],[DIAS]]*Masterclass2353456243423467234[[#This Row],[PAX / Q]]*Masterclass2353456243423467234[[#This Row],[COSTO]]</f>
        <v>663</v>
      </c>
      <c r="H25" s="122">
        <v>0</v>
      </c>
      <c r="I25" s="122">
        <f>Masterclass2353456243423467234[[#This Row],[TTL COSTO]]+Masterclass2353456243423467234[[#This Row],[SERVICIO 15%]]</f>
        <v>663</v>
      </c>
      <c r="J25" s="122">
        <f>Masterclass2353456243423467234[[#This Row],[SUBTOTAL]]*10%</f>
        <v>66.3</v>
      </c>
      <c r="K25" s="122">
        <f>Masterclass2353456243423467234[[#This Row],[10% Fee]]*16%</f>
        <v>10.608000000000001</v>
      </c>
      <c r="L25" s="122">
        <f>Masterclass2353456243423467234[[#This Row],[IVA]]+Masterclass2353456243423467234[[#This Row],[10% Fee]]+Masterclass2353456243423467234[[#This Row],[SUBTOTAL]]</f>
        <v>739.90800000000002</v>
      </c>
    </row>
    <row r="26" spans="2:20" ht="16.5">
      <c r="B26" s="108">
        <v>46236</v>
      </c>
      <c r="C26" s="138" t="s">
        <v>181</v>
      </c>
      <c r="D26" s="130">
        <v>65</v>
      </c>
      <c r="E26" s="141">
        <f>E15</f>
        <v>51</v>
      </c>
      <c r="F26" s="121">
        <v>1</v>
      </c>
      <c r="G26" s="122">
        <f>Masterclass2353456243423467234[[#This Row],[DIAS]]*Masterclass2353456243423467234[[#This Row],[PAX / Q]]*Masterclass2353456243423467234[[#This Row],[COSTO]]</f>
        <v>3315</v>
      </c>
      <c r="H26" s="122">
        <v>0</v>
      </c>
      <c r="I26" s="122">
        <f>Masterclass2353456243423467234[[#This Row],[TTL COSTO]]+Masterclass2353456243423467234[[#This Row],[SERVICIO 15%]]</f>
        <v>3315</v>
      </c>
      <c r="J26" s="122">
        <f>Masterclass2353456243423467234[[#This Row],[SUBTOTAL]]*10%</f>
        <v>331.5</v>
      </c>
      <c r="K26" s="122">
        <f>Masterclass2353456243423467234[[#This Row],[10% Fee]]*16%</f>
        <v>53.04</v>
      </c>
      <c r="L26" s="122">
        <f>Masterclass2353456243423467234[[#This Row],[IVA]]+Masterclass2353456243423467234[[#This Row],[10% Fee]]+Masterclass2353456243423467234[[#This Row],[SUBTOTAL]]</f>
        <v>3699.54</v>
      </c>
    </row>
    <row r="27" spans="2:20" ht="31">
      <c r="B27" s="4"/>
      <c r="C27" s="2" t="s">
        <v>182</v>
      </c>
      <c r="D27" s="36"/>
      <c r="E27" s="2"/>
      <c r="F27" s="2"/>
      <c r="G27" s="2"/>
      <c r="H27" s="2"/>
      <c r="I27" s="2"/>
      <c r="J27" s="2"/>
      <c r="K27" s="2"/>
      <c r="L27" s="2"/>
    </row>
    <row r="28" spans="2:20" ht="31">
      <c r="B28" s="108">
        <v>46236</v>
      </c>
      <c r="C28" s="142" t="s">
        <v>183</v>
      </c>
      <c r="D28" s="130">
        <v>390</v>
      </c>
      <c r="E28" s="139">
        <v>2</v>
      </c>
      <c r="F28" s="121">
        <v>1</v>
      </c>
      <c r="G28" s="122">
        <f>Masterclass2353456243423467234[[#This Row],[DIAS]]*Masterclass2353456243423467234[[#This Row],[PAX / Q]]*Masterclass2353456243423467234[[#This Row],[COSTO]]</f>
        <v>780</v>
      </c>
      <c r="H28" s="122">
        <v>0</v>
      </c>
      <c r="I28" s="122">
        <f>Masterclass2353456243423467234[[#This Row],[TTL COSTO]]+Masterclass2353456243423467234[[#This Row],[SERVICIO 15%]]</f>
        <v>780</v>
      </c>
      <c r="J28" s="122">
        <f>Masterclass2353456243423467234[[#This Row],[SUBTOTAL]]*10%</f>
        <v>78</v>
      </c>
      <c r="K28" s="122">
        <f>Masterclass2353456243423467234[[#This Row],[10% Fee]]*16%</f>
        <v>12.48</v>
      </c>
      <c r="L28" s="122">
        <f>Masterclass2353456243423467234[[#This Row],[IVA]]+Masterclass2353456243423467234[[#This Row],[10% Fee]]+Masterclass2353456243423467234[[#This Row],[SUBTOTAL]]</f>
        <v>870.48</v>
      </c>
    </row>
    <row r="29" spans="2:20" ht="15.5">
      <c r="B29" s="108">
        <v>46236</v>
      </c>
      <c r="C29" s="143" t="s">
        <v>184</v>
      </c>
      <c r="D29" s="130">
        <v>7280</v>
      </c>
      <c r="E29" s="139">
        <v>1</v>
      </c>
      <c r="F29" s="121">
        <v>1</v>
      </c>
      <c r="G29" s="122">
        <f>Masterclass2353456243423467234[[#This Row],[DIAS]]*Masterclass2353456243423467234[[#This Row],[PAX / Q]]*Masterclass2353456243423467234[[#This Row],[COSTO]]</f>
        <v>7280</v>
      </c>
      <c r="H29" s="122">
        <v>0</v>
      </c>
      <c r="I29" s="122">
        <f>Masterclass2353456243423467234[[#This Row],[TTL COSTO]]+Masterclass2353456243423467234[[#This Row],[SERVICIO 15%]]</f>
        <v>7280</v>
      </c>
      <c r="J29" s="122">
        <f>Masterclass2353456243423467234[[#This Row],[SUBTOTAL]]*10%</f>
        <v>728</v>
      </c>
      <c r="K29" s="122">
        <f>Masterclass2353456243423467234[[#This Row],[10% Fee]]*16%</f>
        <v>116.48</v>
      </c>
      <c r="L29" s="122">
        <f>Masterclass2353456243423467234[[#This Row],[IVA]]+Masterclass2353456243423467234[[#This Row],[10% Fee]]+Masterclass2353456243423467234[[#This Row],[SUBTOTAL]]</f>
        <v>8124.48</v>
      </c>
    </row>
    <row r="30" spans="2:20" ht="15.5">
      <c r="B30" s="108">
        <v>46236</v>
      </c>
      <c r="C30" s="143" t="s">
        <v>185</v>
      </c>
      <c r="D30" s="130">
        <v>33</v>
      </c>
      <c r="E30" s="139">
        <f>E13</f>
        <v>51</v>
      </c>
      <c r="F30" s="121">
        <v>1</v>
      </c>
      <c r="G30" s="122">
        <f>Masterclass2353456243423467234[[#This Row],[DIAS]]*Masterclass2353456243423467234[[#This Row],[PAX / Q]]*Masterclass2353456243423467234[[#This Row],[COSTO]]</f>
        <v>1683</v>
      </c>
      <c r="H30" s="122">
        <v>0</v>
      </c>
      <c r="I30" s="122">
        <f>Masterclass2353456243423467234[[#This Row],[TTL COSTO]]+Masterclass2353456243423467234[[#This Row],[SERVICIO 15%]]</f>
        <v>1683</v>
      </c>
      <c r="J30" s="122">
        <f>Masterclass2353456243423467234[[#This Row],[SUBTOTAL]]*10%</f>
        <v>168.3</v>
      </c>
      <c r="K30" s="122">
        <f>Masterclass2353456243423467234[[#This Row],[10% Fee]]*16%</f>
        <v>26.928000000000001</v>
      </c>
      <c r="L30" s="122">
        <f>Masterclass2353456243423467234[[#This Row],[IVA]]+Masterclass2353456243423467234[[#This Row],[10% Fee]]+Masterclass2353456243423467234[[#This Row],[SUBTOTAL]]</f>
        <v>1878.2280000000001</v>
      </c>
    </row>
    <row r="31" spans="2:20" ht="15.5">
      <c r="B31" s="108">
        <v>46236</v>
      </c>
      <c r="C31" s="135" t="s">
        <v>186</v>
      </c>
      <c r="D31" s="130">
        <v>151</v>
      </c>
      <c r="E31" s="139">
        <f>E13</f>
        <v>51</v>
      </c>
      <c r="F31" s="121">
        <v>1</v>
      </c>
      <c r="G31" s="122">
        <f>Masterclass2353456243423467234[[#This Row],[DIAS]]*Masterclass2353456243423467234[[#This Row],[PAX / Q]]*Masterclass2353456243423467234[[#This Row],[COSTO]]</f>
        <v>7701</v>
      </c>
      <c r="H31" s="122">
        <v>0</v>
      </c>
      <c r="I31" s="122">
        <f>Masterclass2353456243423467234[[#This Row],[TTL COSTO]]+Masterclass2353456243423467234[[#This Row],[SERVICIO 15%]]</f>
        <v>7701</v>
      </c>
      <c r="J31" s="122">
        <f>Masterclass2353456243423467234[[#This Row],[SUBTOTAL]]*10%</f>
        <v>770.1</v>
      </c>
      <c r="K31" s="122">
        <f>Masterclass2353456243423467234[[#This Row],[10% Fee]]*16%</f>
        <v>123.21600000000001</v>
      </c>
      <c r="L31" s="122">
        <f>Masterclass2353456243423467234[[#This Row],[IVA]]+Masterclass2353456243423467234[[#This Row],[10% Fee]]+Masterclass2353456243423467234[[#This Row],[SUBTOTAL]]</f>
        <v>8594.3160000000007</v>
      </c>
    </row>
    <row r="32" spans="2:20" ht="31">
      <c r="B32" s="108">
        <v>46236</v>
      </c>
      <c r="C32" s="135" t="s">
        <v>187</v>
      </c>
      <c r="D32" s="130">
        <v>42</v>
      </c>
      <c r="E32" s="139">
        <v>1</v>
      </c>
      <c r="F32" s="121">
        <v>0</v>
      </c>
      <c r="G32" s="122">
        <f>Masterclass2353456243423467234[[#This Row],[DIAS]]*Masterclass2353456243423467234[[#This Row],[PAX / Q]]*Masterclass2353456243423467234[[#This Row],[COSTO]]</f>
        <v>0</v>
      </c>
      <c r="H32" s="122">
        <v>0</v>
      </c>
      <c r="I32" s="122">
        <f>Masterclass2353456243423467234[[#This Row],[TTL COSTO]]+Masterclass2353456243423467234[[#This Row],[SERVICIO 15%]]</f>
        <v>0</v>
      </c>
      <c r="J32" s="122">
        <f>Masterclass2353456243423467234[[#This Row],[SUBTOTAL]]*10%</f>
        <v>0</v>
      </c>
      <c r="K32" s="122">
        <f>Masterclass2353456243423467234[[#This Row],[10% Fee]]*16%</f>
        <v>0</v>
      </c>
      <c r="L32" s="122">
        <f>Masterclass2353456243423467234[[#This Row],[IVA]]+Masterclass2353456243423467234[[#This Row],[10% Fee]]+Masterclass2353456243423467234[[#This Row],[SUBTOTAL]]</f>
        <v>0</v>
      </c>
    </row>
    <row r="33" spans="2:12" ht="15.5">
      <c r="B33" s="108">
        <v>46236</v>
      </c>
      <c r="C33" s="135" t="s">
        <v>188</v>
      </c>
      <c r="D33" s="130">
        <v>84</v>
      </c>
      <c r="E33" s="139">
        <f>E13</f>
        <v>51</v>
      </c>
      <c r="F33" s="121">
        <v>1</v>
      </c>
      <c r="G33" s="122">
        <f>Masterclass2353456243423467234[[#This Row],[DIAS]]*Masterclass2353456243423467234[[#This Row],[PAX / Q]]*Masterclass2353456243423467234[[#This Row],[COSTO]]</f>
        <v>4284</v>
      </c>
      <c r="H33" s="122">
        <v>0</v>
      </c>
      <c r="I33" s="122">
        <f>Masterclass2353456243423467234[[#This Row],[TTL COSTO]]+Masterclass2353456243423467234[[#This Row],[SERVICIO 15%]]</f>
        <v>4284</v>
      </c>
      <c r="J33" s="122">
        <f>Masterclass2353456243423467234[[#This Row],[SUBTOTAL]]*10%</f>
        <v>428.40000000000003</v>
      </c>
      <c r="K33" s="122">
        <f>Masterclass2353456243423467234[[#This Row],[10% Fee]]*16%</f>
        <v>68.544000000000011</v>
      </c>
      <c r="L33" s="122">
        <f>Masterclass2353456243423467234[[#This Row],[IVA]]+Masterclass2353456243423467234[[#This Row],[10% Fee]]+Masterclass2353456243423467234[[#This Row],[SUBTOTAL]]</f>
        <v>4780.9440000000004</v>
      </c>
    </row>
    <row r="34" spans="2:12" ht="15.5">
      <c r="B34" s="108">
        <v>46236</v>
      </c>
      <c r="C34" s="135" t="s">
        <v>189</v>
      </c>
      <c r="D34" s="130">
        <v>2145</v>
      </c>
      <c r="E34" s="139">
        <v>1</v>
      </c>
      <c r="F34" s="121">
        <v>1</v>
      </c>
      <c r="G34" s="122">
        <f>Masterclass2353456243423467234[[#This Row],[DIAS]]*Masterclass2353456243423467234[[#This Row],[PAX / Q]]*Masterclass2353456243423467234[[#This Row],[COSTO]]</f>
        <v>2145</v>
      </c>
      <c r="H34" s="122">
        <v>0</v>
      </c>
      <c r="I34" s="122">
        <f>Masterclass2353456243423467234[[#This Row],[TTL COSTO]]+Masterclass2353456243423467234[[#This Row],[SERVICIO 15%]]</f>
        <v>2145</v>
      </c>
      <c r="J34" s="122">
        <f>Masterclass2353456243423467234[[#This Row],[SUBTOTAL]]*10%</f>
        <v>214.5</v>
      </c>
      <c r="K34" s="122">
        <f>Masterclass2353456243423467234[[#This Row],[10% Fee]]*16%</f>
        <v>34.32</v>
      </c>
      <c r="L34" s="122">
        <f>Masterclass2353456243423467234[[#This Row],[IVA]]+Masterclass2353456243423467234[[#This Row],[10% Fee]]+Masterclass2353456243423467234[[#This Row],[SUBTOTAL]]</f>
        <v>2393.8200000000002</v>
      </c>
    </row>
    <row r="35" spans="2:12" ht="15.5">
      <c r="B35" s="108">
        <v>46236</v>
      </c>
      <c r="C35" s="142" t="s">
        <v>190</v>
      </c>
      <c r="D35" s="130">
        <v>33</v>
      </c>
      <c r="E35" s="139">
        <f>E13</f>
        <v>51</v>
      </c>
      <c r="F35" s="121">
        <v>1</v>
      </c>
      <c r="G35" s="122">
        <f>Masterclass2353456243423467234[[#This Row],[DIAS]]*Masterclass2353456243423467234[[#This Row],[PAX / Q]]*Masterclass2353456243423467234[[#This Row],[COSTO]]</f>
        <v>1683</v>
      </c>
      <c r="H35" s="122">
        <v>0</v>
      </c>
      <c r="I35" s="122">
        <f>Masterclass2353456243423467234[[#This Row],[TTL COSTO]]+Masterclass2353456243423467234[[#This Row],[SERVICIO 15%]]</f>
        <v>1683</v>
      </c>
      <c r="J35" s="122">
        <f>Masterclass2353456243423467234[[#This Row],[SUBTOTAL]]*10%</f>
        <v>168.3</v>
      </c>
      <c r="K35" s="122">
        <f>Masterclass2353456243423467234[[#This Row],[10% Fee]]*16%</f>
        <v>26.928000000000001</v>
      </c>
      <c r="L35" s="122">
        <f>Masterclass2353456243423467234[[#This Row],[IVA]]+Masterclass2353456243423467234[[#This Row],[10% Fee]]+Masterclass2353456243423467234[[#This Row],[SUBTOTAL]]</f>
        <v>1878.2280000000001</v>
      </c>
    </row>
    <row r="36" spans="2:12" ht="31">
      <c r="B36" s="108">
        <v>46236</v>
      </c>
      <c r="C36" s="135" t="s">
        <v>191</v>
      </c>
      <c r="D36" s="130">
        <v>24</v>
      </c>
      <c r="E36" s="139">
        <f>E13</f>
        <v>51</v>
      </c>
      <c r="F36" s="121">
        <v>1</v>
      </c>
      <c r="G36" s="122">
        <f>Masterclass2353456243423467234[[#This Row],[DIAS]]*Masterclass2353456243423467234[[#This Row],[PAX / Q]]*Masterclass2353456243423467234[[#This Row],[COSTO]]</f>
        <v>1224</v>
      </c>
      <c r="H36" s="122">
        <v>0</v>
      </c>
      <c r="I36" s="122">
        <f>Masterclass2353456243423467234[[#This Row],[TTL COSTO]]+Masterclass2353456243423467234[[#This Row],[SERVICIO 15%]]</f>
        <v>1224</v>
      </c>
      <c r="J36" s="122">
        <f>Masterclass2353456243423467234[[#This Row],[SUBTOTAL]]*10%</f>
        <v>122.4</v>
      </c>
      <c r="K36" s="122">
        <f>Masterclass2353456243423467234[[#This Row],[10% Fee]]*16%</f>
        <v>19.584</v>
      </c>
      <c r="L36" s="122">
        <f>Masterclass2353456243423467234[[#This Row],[IVA]]+Masterclass2353456243423467234[[#This Row],[10% Fee]]+Masterclass2353456243423467234[[#This Row],[SUBTOTAL]]</f>
        <v>1365.9839999999999</v>
      </c>
    </row>
    <row r="37" spans="2:12" ht="31">
      <c r="B37" s="108">
        <v>46236</v>
      </c>
      <c r="C37" s="142" t="s">
        <v>183</v>
      </c>
      <c r="D37" s="130">
        <v>390</v>
      </c>
      <c r="E37" s="139">
        <v>2</v>
      </c>
      <c r="F37" s="121">
        <v>1</v>
      </c>
      <c r="G37" s="122">
        <f>Masterclass2353456243423467234[[#This Row],[DIAS]]*Masterclass2353456243423467234[[#This Row],[PAX / Q]]*Masterclass2353456243423467234[[#This Row],[COSTO]]</f>
        <v>780</v>
      </c>
      <c r="H37" s="122">
        <v>0</v>
      </c>
      <c r="I37" s="122">
        <f>Masterclass2353456243423467234[[#This Row],[TTL COSTO]]+Masterclass2353456243423467234[[#This Row],[SERVICIO 15%]]</f>
        <v>780</v>
      </c>
      <c r="J37" s="122">
        <f>Masterclass2353456243423467234[[#This Row],[SUBTOTAL]]*10%</f>
        <v>78</v>
      </c>
      <c r="K37" s="122">
        <f>Masterclass2353456243423467234[[#This Row],[10% Fee]]*16%</f>
        <v>12.48</v>
      </c>
      <c r="L37" s="122">
        <f>Masterclass2353456243423467234[[#This Row],[IVA]]+Masterclass2353456243423467234[[#This Row],[10% Fee]]+Masterclass2353456243423467234[[#This Row],[SUBTOTAL]]</f>
        <v>870.48</v>
      </c>
    </row>
    <row r="38" spans="2:12" ht="31">
      <c r="B38" s="108">
        <v>46236</v>
      </c>
      <c r="C38" s="135" t="s">
        <v>179</v>
      </c>
      <c r="D38" s="130">
        <v>105</v>
      </c>
      <c r="E38" s="139">
        <v>1</v>
      </c>
      <c r="F38" s="121">
        <v>0</v>
      </c>
      <c r="G38" s="122">
        <f>Masterclass2353456243423467234[[#This Row],[DIAS]]*Masterclass2353456243423467234[[#This Row],[PAX / Q]]*Masterclass2353456243423467234[[#This Row],[COSTO]]</f>
        <v>0</v>
      </c>
      <c r="H38" s="122">
        <v>0</v>
      </c>
      <c r="I38" s="122">
        <f>Masterclass2353456243423467234[[#This Row],[TTL COSTO]]+Masterclass2353456243423467234[[#This Row],[SERVICIO 15%]]</f>
        <v>0</v>
      </c>
      <c r="J38" s="122">
        <f>Masterclass2353456243423467234[[#This Row],[SUBTOTAL]]*10%</f>
        <v>0</v>
      </c>
      <c r="K38" s="122">
        <f>Masterclass2353456243423467234[[#This Row],[10% Fee]]*16%</f>
        <v>0</v>
      </c>
      <c r="L38" s="122">
        <f>Masterclass2353456243423467234[[#This Row],[IVA]]+Masterclass2353456243423467234[[#This Row],[10% Fee]]+Masterclass2353456243423467234[[#This Row],[SUBTOTAL]]</f>
        <v>0</v>
      </c>
    </row>
    <row r="39" spans="2:12" ht="31">
      <c r="B39" s="4"/>
      <c r="C39" s="2" t="s">
        <v>192</v>
      </c>
      <c r="D39" s="36"/>
      <c r="E39" s="2"/>
      <c r="F39" s="2"/>
      <c r="G39" s="2"/>
      <c r="H39" s="2"/>
      <c r="I39" s="2"/>
      <c r="J39" s="2"/>
      <c r="K39" s="2"/>
      <c r="L39" s="2"/>
    </row>
    <row r="40" spans="2:12" ht="46.5">
      <c r="B40" s="108">
        <v>46237</v>
      </c>
      <c r="C40" s="142" t="s">
        <v>180</v>
      </c>
      <c r="D40" s="130">
        <v>13</v>
      </c>
      <c r="E40" s="139">
        <v>51</v>
      </c>
      <c r="F40" s="121">
        <v>1</v>
      </c>
      <c r="G40" s="122">
        <f>Masterclass2353456243423467234[[#This Row],[DIAS]]*Masterclass2353456243423467234[[#This Row],[PAX / Q]]*Masterclass2353456243423467234[[#This Row],[COSTO]]</f>
        <v>663</v>
      </c>
      <c r="H40" s="122">
        <v>0</v>
      </c>
      <c r="I40" s="122">
        <f>Masterclass2353456243423467234[[#This Row],[TTL COSTO]]+Masterclass2353456243423467234[[#This Row],[SERVICIO 15%]]</f>
        <v>663</v>
      </c>
      <c r="J40" s="122">
        <f>Masterclass2353456243423467234[[#This Row],[SUBTOTAL]]*10%</f>
        <v>66.3</v>
      </c>
      <c r="K40" s="122">
        <f>Masterclass2353456243423467234[[#This Row],[10% Fee]]*16%</f>
        <v>10.608000000000001</v>
      </c>
      <c r="L40" s="122">
        <f>Masterclass2353456243423467234[[#This Row],[IVA]]+Masterclass2353456243423467234[[#This Row],[10% Fee]]+Masterclass2353456243423467234[[#This Row],[SUBTOTAL]]</f>
        <v>739.90800000000002</v>
      </c>
    </row>
    <row r="41" spans="2:12" ht="31">
      <c r="B41" s="108">
        <v>46237</v>
      </c>
      <c r="C41" s="142" t="s">
        <v>193</v>
      </c>
      <c r="D41" s="130">
        <v>390</v>
      </c>
      <c r="E41" s="139">
        <v>2</v>
      </c>
      <c r="F41" s="121">
        <v>1</v>
      </c>
      <c r="G41" s="122">
        <f>Masterclass2353456243423467234[[#This Row],[DIAS]]*Masterclass2353456243423467234[[#This Row],[PAX / Q]]*Masterclass2353456243423467234[[#This Row],[COSTO]]</f>
        <v>780</v>
      </c>
      <c r="H41" s="122">
        <v>0</v>
      </c>
      <c r="I41" s="122">
        <f>Masterclass2353456243423467234[[#This Row],[TTL COSTO]]+Masterclass2353456243423467234[[#This Row],[SERVICIO 15%]]</f>
        <v>780</v>
      </c>
      <c r="J41" s="122">
        <f>Masterclass2353456243423467234[[#This Row],[SUBTOTAL]]*10%</f>
        <v>78</v>
      </c>
      <c r="K41" s="122">
        <f>Masterclass2353456243423467234[[#This Row],[10% Fee]]*16%</f>
        <v>12.48</v>
      </c>
      <c r="L41" s="122">
        <f>Masterclass2353456243423467234[[#This Row],[IVA]]+Masterclass2353456243423467234[[#This Row],[10% Fee]]+Masterclass2353456243423467234[[#This Row],[SUBTOTAL]]</f>
        <v>870.48</v>
      </c>
    </row>
    <row r="42" spans="2:12" ht="31">
      <c r="B42" s="108">
        <v>46237</v>
      </c>
      <c r="C42" s="135" t="s">
        <v>194</v>
      </c>
      <c r="D42" s="130">
        <v>650</v>
      </c>
      <c r="E42" s="139">
        <v>2</v>
      </c>
      <c r="F42" s="121">
        <v>1</v>
      </c>
      <c r="G42" s="122">
        <f>Masterclass2353456243423467234[[#This Row],[DIAS]]*Masterclass2353456243423467234[[#This Row],[PAX / Q]]*Masterclass2353456243423467234[[#This Row],[COSTO]]</f>
        <v>1300</v>
      </c>
      <c r="H42" s="122">
        <v>0</v>
      </c>
      <c r="I42" s="122">
        <f>Masterclass2353456243423467234[[#This Row],[TTL COSTO]]+Masterclass2353456243423467234[[#This Row],[SERVICIO 15%]]</f>
        <v>1300</v>
      </c>
      <c r="J42" s="122">
        <f>Masterclass2353456243423467234[[#This Row],[SUBTOTAL]]*10%</f>
        <v>130</v>
      </c>
      <c r="K42" s="122">
        <f>Masterclass2353456243423467234[[#This Row],[10% Fee]]*16%</f>
        <v>20.8</v>
      </c>
      <c r="L42" s="122">
        <f>Masterclass2353456243423467234[[#This Row],[IVA]]+Masterclass2353456243423467234[[#This Row],[10% Fee]]+Masterclass2353456243423467234[[#This Row],[SUBTOTAL]]</f>
        <v>1450.8</v>
      </c>
    </row>
    <row r="43" spans="2:12" ht="31">
      <c r="B43" s="108">
        <v>46237</v>
      </c>
      <c r="C43" s="142" t="s">
        <v>195</v>
      </c>
      <c r="D43" s="130">
        <v>10</v>
      </c>
      <c r="E43" s="139">
        <v>51</v>
      </c>
      <c r="F43" s="121">
        <v>1</v>
      </c>
      <c r="G43" s="122">
        <f>Masterclass2353456243423467234[[#This Row],[DIAS]]*Masterclass2353456243423467234[[#This Row],[PAX / Q]]*Masterclass2353456243423467234[[#This Row],[COSTO]]</f>
        <v>510</v>
      </c>
      <c r="H43" s="122">
        <v>0</v>
      </c>
      <c r="I43" s="122">
        <f>Masterclass2353456243423467234[[#This Row],[TTL COSTO]]+Masterclass2353456243423467234[[#This Row],[SERVICIO 15%]]</f>
        <v>510</v>
      </c>
      <c r="J43" s="122">
        <f>Masterclass2353456243423467234[[#This Row],[SUBTOTAL]]*10%</f>
        <v>51</v>
      </c>
      <c r="K43" s="122">
        <f>Masterclass2353456243423467234[[#This Row],[10% Fee]]*16%</f>
        <v>8.16</v>
      </c>
      <c r="L43" s="122">
        <f>Masterclass2353456243423467234[[#This Row],[IVA]]+Masterclass2353456243423467234[[#This Row],[10% Fee]]+Masterclass2353456243423467234[[#This Row],[SUBTOTAL]]</f>
        <v>569.16</v>
      </c>
    </row>
    <row r="44" spans="2:12" ht="15.5">
      <c r="B44" s="108"/>
      <c r="C44" s="2" t="s">
        <v>196</v>
      </c>
      <c r="D44" s="130"/>
      <c r="E44" s="120"/>
      <c r="F44" s="121"/>
      <c r="G44" s="122"/>
      <c r="H44" s="122"/>
      <c r="I44" s="122"/>
      <c r="J44" s="122"/>
      <c r="K44" s="122"/>
      <c r="L44" s="122"/>
    </row>
    <row r="45" spans="2:12" ht="31">
      <c r="B45" s="108">
        <v>46237</v>
      </c>
      <c r="C45" s="135" t="s">
        <v>197</v>
      </c>
      <c r="D45" s="130">
        <v>20</v>
      </c>
      <c r="E45" s="120">
        <v>51</v>
      </c>
      <c r="F45" s="121">
        <v>1</v>
      </c>
      <c r="G45" s="122">
        <f>Masterclass2353456243423467234[[#This Row],[DIAS]]*Masterclass2353456243423467234[[#This Row],[PAX / Q]]*Masterclass2353456243423467234[[#This Row],[COSTO]]</f>
        <v>1020</v>
      </c>
      <c r="H45" s="122">
        <v>0</v>
      </c>
      <c r="I45" s="122">
        <f>Masterclass2353456243423467234[[#This Row],[TTL COSTO]]+Masterclass2353456243423467234[[#This Row],[SERVICIO 15%]]</f>
        <v>1020</v>
      </c>
      <c r="J45" s="122">
        <f>Masterclass2353456243423467234[[#This Row],[SUBTOTAL]]*10%</f>
        <v>102</v>
      </c>
      <c r="K45" s="122">
        <f>Masterclass2353456243423467234[[#This Row],[10% Fee]]*16%</f>
        <v>16.32</v>
      </c>
      <c r="L45" s="122">
        <f>Masterclass2353456243423467234[[#This Row],[IVA]]+Masterclass2353456243423467234[[#This Row],[10% Fee]]+Masterclass2353456243423467234[[#This Row],[SUBTOTAL]]</f>
        <v>1138.32</v>
      </c>
    </row>
    <row r="46" spans="2:12" ht="15.5">
      <c r="B46" s="108">
        <v>46237</v>
      </c>
      <c r="C46" s="144" t="s">
        <v>198</v>
      </c>
      <c r="D46" s="130">
        <v>4</v>
      </c>
      <c r="E46" s="120">
        <v>55</v>
      </c>
      <c r="F46" s="121">
        <v>1</v>
      </c>
      <c r="G46" s="122">
        <f>Masterclass2353456243423467234[[#This Row],[DIAS]]*Masterclass2353456243423467234[[#This Row],[PAX / Q]]*Masterclass2353456243423467234[[#This Row],[COSTO]]</f>
        <v>220</v>
      </c>
      <c r="H46" s="122">
        <v>0</v>
      </c>
      <c r="I46" s="122">
        <f>Masterclass2353456243423467234[[#This Row],[TTL COSTO]]+Masterclass2353456243423467234[[#This Row],[SERVICIO 15%]]</f>
        <v>220</v>
      </c>
      <c r="J46" s="122">
        <f>Masterclass2353456243423467234[[#This Row],[SUBTOTAL]]*10%</f>
        <v>22</v>
      </c>
      <c r="K46" s="122">
        <f>Masterclass2353456243423467234[[#This Row],[10% Fee]]*16%</f>
        <v>3.52</v>
      </c>
      <c r="L46" s="122">
        <f>Masterclass2353456243423467234[[#This Row],[IVA]]+Masterclass2353456243423467234[[#This Row],[10% Fee]]+Masterclass2353456243423467234[[#This Row],[SUBTOTAL]]</f>
        <v>245.52</v>
      </c>
    </row>
    <row r="47" spans="2:12" ht="15.5">
      <c r="B47" s="108"/>
      <c r="C47" s="2" t="s">
        <v>199</v>
      </c>
      <c r="D47" s="130"/>
      <c r="E47" s="120"/>
      <c r="F47" s="121"/>
      <c r="G47" s="122"/>
      <c r="H47" s="122"/>
      <c r="I47" s="122"/>
      <c r="J47" s="122"/>
      <c r="K47" s="122"/>
      <c r="L47" s="122"/>
    </row>
    <row r="48" spans="2:12" ht="46.5">
      <c r="B48" s="108">
        <v>46237</v>
      </c>
      <c r="C48" s="135" t="s">
        <v>200</v>
      </c>
      <c r="D48" s="130">
        <v>26</v>
      </c>
      <c r="E48" s="120">
        <v>51</v>
      </c>
      <c r="F48" s="121">
        <v>1</v>
      </c>
      <c r="G48" s="122">
        <f>Masterclass2353456243423467234[[#This Row],[DIAS]]*Masterclass2353456243423467234[[#This Row],[PAX / Q]]*Masterclass2353456243423467234[[#This Row],[COSTO]]</f>
        <v>1326</v>
      </c>
      <c r="H48" s="122">
        <v>0</v>
      </c>
      <c r="I48" s="122">
        <f>Masterclass2353456243423467234[[#This Row],[TTL COSTO]]+Masterclass2353456243423467234[[#This Row],[SERVICIO 15%]]</f>
        <v>1326</v>
      </c>
      <c r="J48" s="122">
        <f>Masterclass2353456243423467234[[#This Row],[SUBTOTAL]]*10%</f>
        <v>132.6</v>
      </c>
      <c r="K48" s="122">
        <f>Masterclass2353456243423467234[[#This Row],[10% Fee]]*16%</f>
        <v>21.216000000000001</v>
      </c>
      <c r="L48" s="122">
        <f>Masterclass2353456243423467234[[#This Row],[IVA]]+Masterclass2353456243423467234[[#This Row],[10% Fee]]+Masterclass2353456243423467234[[#This Row],[SUBTOTAL]]</f>
        <v>1479.816</v>
      </c>
    </row>
    <row r="49" spans="2:12" ht="15.5">
      <c r="B49" s="108"/>
      <c r="C49" s="2" t="s">
        <v>201</v>
      </c>
      <c r="D49" s="130"/>
      <c r="E49" s="120"/>
      <c r="F49" s="121"/>
      <c r="G49" s="122"/>
      <c r="H49" s="122"/>
      <c r="I49" s="122"/>
      <c r="J49" s="122"/>
      <c r="K49" s="122"/>
      <c r="L49" s="122"/>
    </row>
    <row r="50" spans="2:12" ht="15.5">
      <c r="B50" s="108">
        <v>46237</v>
      </c>
      <c r="C50" s="142" t="s">
        <v>190</v>
      </c>
      <c r="D50" s="130">
        <v>33</v>
      </c>
      <c r="E50" s="120">
        <v>51</v>
      </c>
      <c r="F50" s="121">
        <v>1</v>
      </c>
      <c r="G50" s="122">
        <f>Masterclass2353456243423467234[[#This Row],[DIAS]]*Masterclass2353456243423467234[[#This Row],[PAX / Q]]*Masterclass2353456243423467234[[#This Row],[COSTO]]</f>
        <v>1683</v>
      </c>
      <c r="H50" s="122">
        <v>0</v>
      </c>
      <c r="I50" s="122">
        <f>Masterclass2353456243423467234[[#This Row],[TTL COSTO]]+Masterclass2353456243423467234[[#This Row],[SERVICIO 15%]]</f>
        <v>1683</v>
      </c>
      <c r="J50" s="122">
        <f>Masterclass2353456243423467234[[#This Row],[SUBTOTAL]]*10%</f>
        <v>168.3</v>
      </c>
      <c r="K50" s="122">
        <f>Masterclass2353456243423467234[[#This Row],[10% Fee]]*16%</f>
        <v>26.928000000000001</v>
      </c>
      <c r="L50" s="122">
        <f>Masterclass2353456243423467234[[#This Row],[IVA]]+Masterclass2353456243423467234[[#This Row],[10% Fee]]+Masterclass2353456243423467234[[#This Row],[SUBTOTAL]]</f>
        <v>1878.2280000000001</v>
      </c>
    </row>
    <row r="51" spans="2:12" ht="15.5">
      <c r="B51" s="108">
        <v>46237</v>
      </c>
      <c r="C51" s="135" t="s">
        <v>202</v>
      </c>
      <c r="D51" s="130">
        <v>98</v>
      </c>
      <c r="E51" s="120">
        <v>51</v>
      </c>
      <c r="F51" s="121">
        <v>1</v>
      </c>
      <c r="G51" s="122">
        <f>Masterclass2353456243423467234[[#This Row],[DIAS]]*Masterclass2353456243423467234[[#This Row],[PAX / Q]]*Masterclass2353456243423467234[[#This Row],[COSTO]]</f>
        <v>4998</v>
      </c>
      <c r="H51" s="122">
        <v>0</v>
      </c>
      <c r="I51" s="122">
        <f>Masterclass2353456243423467234[[#This Row],[TTL COSTO]]+Masterclass2353456243423467234[[#This Row],[SERVICIO 15%]]</f>
        <v>4998</v>
      </c>
      <c r="J51" s="122">
        <f>Masterclass2353456243423467234[[#This Row],[SUBTOTAL]]*10%</f>
        <v>499.8</v>
      </c>
      <c r="K51" s="122">
        <f>Masterclass2353456243423467234[[#This Row],[10% Fee]]*16%</f>
        <v>79.968000000000004</v>
      </c>
      <c r="L51" s="122">
        <f>Masterclass2353456243423467234[[#This Row],[IVA]]+Masterclass2353456243423467234[[#This Row],[10% Fee]]+Masterclass2353456243423467234[[#This Row],[SUBTOTAL]]</f>
        <v>5577.768</v>
      </c>
    </row>
    <row r="52" spans="2:12" ht="31">
      <c r="B52" s="108">
        <v>46237</v>
      </c>
      <c r="C52" s="135" t="s">
        <v>187</v>
      </c>
      <c r="D52" s="130">
        <v>32</v>
      </c>
      <c r="E52" s="120">
        <v>51</v>
      </c>
      <c r="F52" s="121">
        <v>1</v>
      </c>
      <c r="G52" s="122">
        <f>Masterclass2353456243423467234[[#This Row],[DIAS]]*Masterclass2353456243423467234[[#This Row],[PAX / Q]]*Masterclass2353456243423467234[[#This Row],[COSTO]]</f>
        <v>1632</v>
      </c>
      <c r="H52" s="122">
        <v>0</v>
      </c>
      <c r="I52" s="122">
        <f>Masterclass2353456243423467234[[#This Row],[TTL COSTO]]+Masterclass2353456243423467234[[#This Row],[SERVICIO 15%]]</f>
        <v>1632</v>
      </c>
      <c r="J52" s="122">
        <f>Masterclass2353456243423467234[[#This Row],[SUBTOTAL]]*10%</f>
        <v>163.20000000000002</v>
      </c>
      <c r="K52" s="122">
        <f>Masterclass2353456243423467234[[#This Row],[10% Fee]]*16%</f>
        <v>26.112000000000002</v>
      </c>
      <c r="L52" s="122">
        <f>Masterclass2353456243423467234[[#This Row],[IVA]]+Masterclass2353456243423467234[[#This Row],[10% Fee]]+Masterclass2353456243423467234[[#This Row],[SUBTOTAL]]</f>
        <v>1821.3119999999999</v>
      </c>
    </row>
    <row r="53" spans="2:12" ht="31">
      <c r="B53" s="108">
        <v>46237</v>
      </c>
      <c r="C53" s="142" t="s">
        <v>203</v>
      </c>
      <c r="D53" s="130">
        <v>390</v>
      </c>
      <c r="E53" s="120">
        <v>2</v>
      </c>
      <c r="F53" s="121">
        <v>1</v>
      </c>
      <c r="G53" s="122">
        <f>Masterclass2353456243423467234[[#This Row],[DIAS]]*Masterclass2353456243423467234[[#This Row],[PAX / Q]]*Masterclass2353456243423467234[[#This Row],[COSTO]]</f>
        <v>780</v>
      </c>
      <c r="H53" s="122">
        <v>0</v>
      </c>
      <c r="I53" s="122">
        <f>Masterclass2353456243423467234[[#This Row],[TTL COSTO]]+Masterclass2353456243423467234[[#This Row],[SERVICIO 15%]]</f>
        <v>780</v>
      </c>
      <c r="J53" s="122">
        <f>Masterclass2353456243423467234[[#This Row],[SUBTOTAL]]*10%</f>
        <v>78</v>
      </c>
      <c r="K53" s="122">
        <f>Masterclass2353456243423467234[[#This Row],[10% Fee]]*16%</f>
        <v>12.48</v>
      </c>
      <c r="L53" s="122">
        <f>Masterclass2353456243423467234[[#This Row],[IVA]]+Masterclass2353456243423467234[[#This Row],[10% Fee]]+Masterclass2353456243423467234[[#This Row],[SUBTOTAL]]</f>
        <v>870.48</v>
      </c>
    </row>
    <row r="54" spans="2:12" ht="31">
      <c r="B54" s="107"/>
      <c r="C54" s="2" t="s">
        <v>204</v>
      </c>
      <c r="D54" s="130"/>
      <c r="E54" s="120"/>
      <c r="F54" s="121"/>
      <c r="G54" s="122"/>
      <c r="H54" s="122"/>
      <c r="I54" s="122"/>
      <c r="J54" s="122"/>
      <c r="K54" s="122"/>
      <c r="L54" s="122"/>
    </row>
    <row r="55" spans="2:12" ht="31">
      <c r="B55" s="108">
        <v>46237</v>
      </c>
      <c r="C55" s="142" t="s">
        <v>203</v>
      </c>
      <c r="D55" s="130">
        <v>390</v>
      </c>
      <c r="E55" s="120">
        <v>2</v>
      </c>
      <c r="F55" s="121">
        <v>1</v>
      </c>
      <c r="G55" s="122">
        <f>Masterclass2353456243423467234[[#This Row],[DIAS]]*Masterclass2353456243423467234[[#This Row],[PAX / Q]]*Masterclass2353456243423467234[[#This Row],[COSTO]]</f>
        <v>780</v>
      </c>
      <c r="H55" s="122">
        <v>0</v>
      </c>
      <c r="I55" s="122">
        <f>Masterclass2353456243423467234[[#This Row],[TTL COSTO]]+Masterclass2353456243423467234[[#This Row],[SERVICIO 15%]]</f>
        <v>780</v>
      </c>
      <c r="J55" s="122">
        <f>Masterclass2353456243423467234[[#This Row],[SUBTOTAL]]*10%</f>
        <v>78</v>
      </c>
      <c r="K55" s="122">
        <f>Masterclass2353456243423467234[[#This Row],[10% Fee]]*16%</f>
        <v>12.48</v>
      </c>
      <c r="L55" s="122">
        <f>Masterclass2353456243423467234[[#This Row],[IVA]]+Masterclass2353456243423467234[[#This Row],[10% Fee]]+Masterclass2353456243423467234[[#This Row],[SUBTOTAL]]</f>
        <v>870.48</v>
      </c>
    </row>
    <row r="56" spans="2:12" ht="15.5">
      <c r="B56" s="108">
        <v>46237</v>
      </c>
      <c r="C56" s="142" t="s">
        <v>190</v>
      </c>
      <c r="D56" s="130">
        <v>33</v>
      </c>
      <c r="E56" s="120">
        <v>51</v>
      </c>
      <c r="F56" s="121">
        <v>1</v>
      </c>
      <c r="G56" s="122">
        <f>Masterclass2353456243423467234[[#This Row],[DIAS]]*Masterclass2353456243423467234[[#This Row],[PAX / Q]]*Masterclass2353456243423467234[[#This Row],[COSTO]]</f>
        <v>1683</v>
      </c>
      <c r="H56" s="122">
        <v>0</v>
      </c>
      <c r="I56" s="122">
        <f>Masterclass2353456243423467234[[#This Row],[TTL COSTO]]+Masterclass2353456243423467234[[#This Row],[SERVICIO 15%]]</f>
        <v>1683</v>
      </c>
      <c r="J56" s="122">
        <f>Masterclass2353456243423467234[[#This Row],[SUBTOTAL]]*10%</f>
        <v>168.3</v>
      </c>
      <c r="K56" s="122">
        <f>Masterclass2353456243423467234[[#This Row],[10% Fee]]*16%</f>
        <v>26.928000000000001</v>
      </c>
      <c r="L56" s="122">
        <f>Masterclass2353456243423467234[[#This Row],[IVA]]+Masterclass2353456243423467234[[#This Row],[10% Fee]]+Masterclass2353456243423467234[[#This Row],[SUBTOTAL]]</f>
        <v>1878.2280000000001</v>
      </c>
    </row>
    <row r="57" spans="2:12" ht="15.5">
      <c r="B57" s="108">
        <v>46237</v>
      </c>
      <c r="C57" s="135" t="s">
        <v>205</v>
      </c>
      <c r="D57" s="130">
        <v>115</v>
      </c>
      <c r="E57" s="120">
        <v>51</v>
      </c>
      <c r="F57" s="121">
        <v>1</v>
      </c>
      <c r="G57" s="122">
        <f>Masterclass2353456243423467234[[#This Row],[DIAS]]*Masterclass2353456243423467234[[#This Row],[PAX / Q]]*Masterclass2353456243423467234[[#This Row],[COSTO]]</f>
        <v>5865</v>
      </c>
      <c r="H57" s="122">
        <v>0</v>
      </c>
      <c r="I57" s="122">
        <f>Masterclass2353456243423467234[[#This Row],[TTL COSTO]]+Masterclass2353456243423467234[[#This Row],[SERVICIO 15%]]</f>
        <v>5865</v>
      </c>
      <c r="J57" s="122">
        <f>Masterclass2353456243423467234[[#This Row],[SUBTOTAL]]*10%</f>
        <v>586.5</v>
      </c>
      <c r="K57" s="122">
        <f>Masterclass2353456243423467234[[#This Row],[10% Fee]]*16%</f>
        <v>93.84</v>
      </c>
      <c r="L57" s="122">
        <f>Masterclass2353456243423467234[[#This Row],[IVA]]+Masterclass2353456243423467234[[#This Row],[10% Fee]]+Masterclass2353456243423467234[[#This Row],[SUBTOTAL]]</f>
        <v>6545.34</v>
      </c>
    </row>
    <row r="58" spans="2:12" ht="31">
      <c r="B58" s="108">
        <v>46237</v>
      </c>
      <c r="C58" s="135" t="s">
        <v>187</v>
      </c>
      <c r="D58" s="130">
        <v>32</v>
      </c>
      <c r="E58" s="120">
        <v>51</v>
      </c>
      <c r="F58" s="121">
        <v>1</v>
      </c>
      <c r="G58" s="122">
        <f>Masterclass2353456243423467234[[#This Row],[DIAS]]*Masterclass2353456243423467234[[#This Row],[PAX / Q]]*Masterclass2353456243423467234[[#This Row],[COSTO]]</f>
        <v>1632</v>
      </c>
      <c r="H58" s="122">
        <v>0</v>
      </c>
      <c r="I58" s="122">
        <f>Masterclass2353456243423467234[[#This Row],[TTL COSTO]]+Masterclass2353456243423467234[[#This Row],[SERVICIO 15%]]</f>
        <v>1632</v>
      </c>
      <c r="J58" s="122">
        <f>Masterclass2353456243423467234[[#This Row],[SUBTOTAL]]*10%</f>
        <v>163.20000000000002</v>
      </c>
      <c r="K58" s="122">
        <f>Masterclass2353456243423467234[[#This Row],[10% Fee]]*16%</f>
        <v>26.112000000000002</v>
      </c>
      <c r="L58" s="122">
        <f>Masterclass2353456243423467234[[#This Row],[IVA]]+Masterclass2353456243423467234[[#This Row],[10% Fee]]+Masterclass2353456243423467234[[#This Row],[SUBTOTAL]]</f>
        <v>1821.3119999999999</v>
      </c>
    </row>
    <row r="59" spans="2:12" ht="31">
      <c r="B59" s="108">
        <v>46237</v>
      </c>
      <c r="C59" s="142" t="s">
        <v>203</v>
      </c>
      <c r="D59" s="130">
        <v>390</v>
      </c>
      <c r="E59" s="120">
        <v>2</v>
      </c>
      <c r="F59" s="121">
        <v>1</v>
      </c>
      <c r="G59" s="122">
        <f>Masterclass2353456243423467234[[#This Row],[DIAS]]*Masterclass2353456243423467234[[#This Row],[PAX / Q]]*Masterclass2353456243423467234[[#This Row],[COSTO]]</f>
        <v>780</v>
      </c>
      <c r="H59" s="122">
        <v>0</v>
      </c>
      <c r="I59" s="122">
        <f>Masterclass2353456243423467234[[#This Row],[TTL COSTO]]+Masterclass2353456243423467234[[#This Row],[SERVICIO 15%]]</f>
        <v>780</v>
      </c>
      <c r="J59" s="122">
        <f>Masterclass2353456243423467234[[#This Row],[SUBTOTAL]]*10%</f>
        <v>78</v>
      </c>
      <c r="K59" s="122">
        <f>Masterclass2353456243423467234[[#This Row],[10% Fee]]*16%</f>
        <v>12.48</v>
      </c>
      <c r="L59" s="122">
        <f>Masterclass2353456243423467234[[#This Row],[IVA]]+Masterclass2353456243423467234[[#This Row],[10% Fee]]+Masterclass2353456243423467234[[#This Row],[SUBTOTAL]]</f>
        <v>870.48</v>
      </c>
    </row>
    <row r="60" spans="2:12" ht="31">
      <c r="B60" s="108">
        <v>46237</v>
      </c>
      <c r="C60" s="135" t="s">
        <v>179</v>
      </c>
      <c r="D60" s="130">
        <v>105</v>
      </c>
      <c r="E60" s="120">
        <v>1</v>
      </c>
      <c r="F60" s="121">
        <v>0</v>
      </c>
      <c r="G60" s="122">
        <f>Masterclass2353456243423467234[[#This Row],[DIAS]]*Masterclass2353456243423467234[[#This Row],[PAX / Q]]*Masterclass2353456243423467234[[#This Row],[COSTO]]</f>
        <v>0</v>
      </c>
      <c r="H60" s="122">
        <v>0</v>
      </c>
      <c r="I60" s="122">
        <f>Masterclass2353456243423467234[[#This Row],[TTL COSTO]]+Masterclass2353456243423467234[[#This Row],[SERVICIO 15%]]</f>
        <v>0</v>
      </c>
      <c r="J60" s="122">
        <f>Masterclass2353456243423467234[[#This Row],[SUBTOTAL]]*10%</f>
        <v>0</v>
      </c>
      <c r="K60" s="122">
        <f>Masterclass2353456243423467234[[#This Row],[10% Fee]]*16%</f>
        <v>0</v>
      </c>
      <c r="L60" s="122">
        <f>Masterclass2353456243423467234[[#This Row],[IVA]]+Masterclass2353456243423467234[[#This Row],[10% Fee]]+Masterclass2353456243423467234[[#This Row],[SUBTOTAL]]</f>
        <v>0</v>
      </c>
    </row>
    <row r="61" spans="2:12" ht="31">
      <c r="B61" s="4"/>
      <c r="C61" s="2" t="s">
        <v>206</v>
      </c>
      <c r="D61" s="36"/>
      <c r="E61" s="2"/>
      <c r="F61" s="2"/>
      <c r="G61" s="2"/>
      <c r="H61" s="2"/>
      <c r="I61" s="2"/>
      <c r="J61" s="2"/>
      <c r="K61" s="2"/>
      <c r="L61" s="2"/>
    </row>
    <row r="62" spans="2:12" ht="46.5">
      <c r="B62" s="108">
        <v>46238</v>
      </c>
      <c r="C62" s="142" t="s">
        <v>180</v>
      </c>
      <c r="D62" s="130">
        <v>13</v>
      </c>
      <c r="E62" s="139">
        <v>51</v>
      </c>
      <c r="F62" s="121">
        <v>1</v>
      </c>
      <c r="G62" s="122">
        <f>Masterclass2353456243423467234[[#This Row],[DIAS]]*Masterclass2353456243423467234[[#This Row],[PAX / Q]]*Masterclass2353456243423467234[[#This Row],[COSTO]]</f>
        <v>663</v>
      </c>
      <c r="H62" s="122">
        <v>0</v>
      </c>
      <c r="I62" s="122">
        <f>Masterclass2353456243423467234[[#This Row],[TTL COSTO]]+Masterclass2353456243423467234[[#This Row],[SERVICIO 15%]]</f>
        <v>663</v>
      </c>
      <c r="J62" s="122">
        <f>Masterclass2353456243423467234[[#This Row],[SUBTOTAL]]*10%</f>
        <v>66.3</v>
      </c>
      <c r="K62" s="122">
        <f>Masterclass2353456243423467234[[#This Row],[10% Fee]]*16%</f>
        <v>10.608000000000001</v>
      </c>
      <c r="L62" s="122">
        <f>Masterclass2353456243423467234[[#This Row],[IVA]]+Masterclass2353456243423467234[[#This Row],[10% Fee]]+Masterclass2353456243423467234[[#This Row],[SUBTOTAL]]</f>
        <v>739.90800000000002</v>
      </c>
    </row>
    <row r="63" spans="2:12" ht="31">
      <c r="B63" s="108">
        <v>46238</v>
      </c>
      <c r="C63" s="142" t="s">
        <v>203</v>
      </c>
      <c r="D63" s="130">
        <v>390</v>
      </c>
      <c r="E63" s="139">
        <v>2</v>
      </c>
      <c r="F63" s="121">
        <v>1</v>
      </c>
      <c r="G63" s="122">
        <f>Masterclass2353456243423467234[[#This Row],[DIAS]]*Masterclass2353456243423467234[[#This Row],[PAX / Q]]*Masterclass2353456243423467234[[#This Row],[COSTO]]</f>
        <v>780</v>
      </c>
      <c r="H63" s="122">
        <v>0</v>
      </c>
      <c r="I63" s="122">
        <f>Masterclass2353456243423467234[[#This Row],[TTL COSTO]]+Masterclass2353456243423467234[[#This Row],[SERVICIO 15%]]</f>
        <v>780</v>
      </c>
      <c r="J63" s="122">
        <f>Masterclass2353456243423467234[[#This Row],[SUBTOTAL]]*10%</f>
        <v>78</v>
      </c>
      <c r="K63" s="122">
        <f>Masterclass2353456243423467234[[#This Row],[10% Fee]]*16%</f>
        <v>12.48</v>
      </c>
      <c r="L63" s="122">
        <f>Masterclass2353456243423467234[[#This Row],[IVA]]+Masterclass2353456243423467234[[#This Row],[10% Fee]]+Masterclass2353456243423467234[[#This Row],[SUBTOTAL]]</f>
        <v>870.48</v>
      </c>
    </row>
    <row r="64" spans="2:12" ht="15.5">
      <c r="B64" s="108">
        <v>46238</v>
      </c>
      <c r="C64" s="142" t="s">
        <v>207</v>
      </c>
      <c r="D64" s="130">
        <v>40</v>
      </c>
      <c r="E64" s="139">
        <v>51</v>
      </c>
      <c r="F64" s="121">
        <v>1</v>
      </c>
      <c r="G64" s="122">
        <f>Masterclass2353456243423467234[[#This Row],[DIAS]]*Masterclass2353456243423467234[[#This Row],[PAX / Q]]*Masterclass2353456243423467234[[#This Row],[COSTO]]</f>
        <v>2040</v>
      </c>
      <c r="H64" s="122">
        <v>0</v>
      </c>
      <c r="I64" s="122">
        <f>Masterclass2353456243423467234[[#This Row],[TTL COSTO]]+Masterclass2353456243423467234[[#This Row],[SERVICIO 15%]]</f>
        <v>2040</v>
      </c>
      <c r="J64" s="122">
        <f>Masterclass2353456243423467234[[#This Row],[SUBTOTAL]]*10%</f>
        <v>204</v>
      </c>
      <c r="K64" s="122">
        <f>Masterclass2353456243423467234[[#This Row],[10% Fee]]*16%</f>
        <v>32.64</v>
      </c>
      <c r="L64" s="122">
        <f>Masterclass2353456243423467234[[#This Row],[IVA]]+Masterclass2353456243423467234[[#This Row],[10% Fee]]+Masterclass2353456243423467234[[#This Row],[SUBTOTAL]]</f>
        <v>2276.64</v>
      </c>
    </row>
    <row r="65" spans="2:12" ht="31">
      <c r="B65" s="108">
        <v>46238</v>
      </c>
      <c r="C65" s="135" t="s">
        <v>208</v>
      </c>
      <c r="D65" s="130">
        <v>650</v>
      </c>
      <c r="E65" s="139">
        <v>2</v>
      </c>
      <c r="F65" s="121">
        <v>1</v>
      </c>
      <c r="G65" s="122">
        <f>Masterclass2353456243423467234[[#This Row],[DIAS]]*Masterclass2353456243423467234[[#This Row],[PAX / Q]]*Masterclass2353456243423467234[[#This Row],[COSTO]]</f>
        <v>1300</v>
      </c>
      <c r="H65" s="122">
        <v>0</v>
      </c>
      <c r="I65" s="122">
        <f>Masterclass2353456243423467234[[#This Row],[TTL COSTO]]+Masterclass2353456243423467234[[#This Row],[SERVICIO 15%]]</f>
        <v>1300</v>
      </c>
      <c r="J65" s="122">
        <f>Masterclass2353456243423467234[[#This Row],[SUBTOTAL]]*10%</f>
        <v>130</v>
      </c>
      <c r="K65" s="122">
        <f>Masterclass2353456243423467234[[#This Row],[10% Fee]]*16%</f>
        <v>20.8</v>
      </c>
      <c r="L65" s="122">
        <f>Masterclass2353456243423467234[[#This Row],[IVA]]+Masterclass2353456243423467234[[#This Row],[10% Fee]]+Masterclass2353456243423467234[[#This Row],[SUBTOTAL]]</f>
        <v>1450.8</v>
      </c>
    </row>
    <row r="66" spans="2:12" ht="31">
      <c r="B66" s="108">
        <v>46238</v>
      </c>
      <c r="C66" s="142" t="s">
        <v>209</v>
      </c>
      <c r="D66" s="130">
        <v>5850</v>
      </c>
      <c r="E66" s="139">
        <v>1</v>
      </c>
      <c r="F66" s="121">
        <v>1</v>
      </c>
      <c r="G66" s="122">
        <f>Masterclass2353456243423467234[[#This Row],[DIAS]]*Masterclass2353456243423467234[[#This Row],[PAX / Q]]*Masterclass2353456243423467234[[#This Row],[COSTO]]</f>
        <v>5850</v>
      </c>
      <c r="H66" s="122">
        <v>0</v>
      </c>
      <c r="I66" s="122">
        <f>Masterclass2353456243423467234[[#This Row],[TTL COSTO]]+Masterclass2353456243423467234[[#This Row],[SERVICIO 15%]]</f>
        <v>5850</v>
      </c>
      <c r="J66" s="122">
        <f>Masterclass2353456243423467234[[#This Row],[SUBTOTAL]]*10%</f>
        <v>585</v>
      </c>
      <c r="K66" s="122">
        <f>Masterclass2353456243423467234[[#This Row],[10% Fee]]*16%</f>
        <v>93.600000000000009</v>
      </c>
      <c r="L66" s="122">
        <f>Masterclass2353456243423467234[[#This Row],[IVA]]+Masterclass2353456243423467234[[#This Row],[10% Fee]]+Masterclass2353456243423467234[[#This Row],[SUBTOTAL]]</f>
        <v>6528.6</v>
      </c>
    </row>
    <row r="67" spans="2:12" ht="15.5">
      <c r="B67" s="108"/>
      <c r="C67" s="2" t="s">
        <v>210</v>
      </c>
      <c r="D67" s="130"/>
      <c r="E67" s="120"/>
      <c r="F67" s="121"/>
      <c r="G67" s="122"/>
      <c r="H67" s="122"/>
      <c r="I67" s="122"/>
      <c r="J67" s="122"/>
      <c r="K67" s="122"/>
      <c r="L67" s="122"/>
    </row>
    <row r="68" spans="2:12" ht="16.5">
      <c r="B68" s="108">
        <v>46238</v>
      </c>
      <c r="C68" s="138" t="s">
        <v>211</v>
      </c>
      <c r="D68" s="130">
        <v>124</v>
      </c>
      <c r="E68" s="120">
        <v>51</v>
      </c>
      <c r="F68" s="121">
        <v>1</v>
      </c>
      <c r="G68" s="122">
        <f>Masterclass2353456243423467234[[#This Row],[DIAS]]*Masterclass2353456243423467234[[#This Row],[PAX / Q]]*Masterclass2353456243423467234[[#This Row],[COSTO]]</f>
        <v>6324</v>
      </c>
      <c r="H68" s="122">
        <v>0</v>
      </c>
      <c r="I68" s="122">
        <f>Masterclass2353456243423467234[[#This Row],[TTL COSTO]]+Masterclass2353456243423467234[[#This Row],[SERVICIO 15%]]</f>
        <v>6324</v>
      </c>
      <c r="J68" s="122">
        <f>Masterclass2353456243423467234[[#This Row],[SUBTOTAL]]*10%</f>
        <v>632.40000000000009</v>
      </c>
      <c r="K68" s="122">
        <f>Masterclass2353456243423467234[[#This Row],[10% Fee]]*16%</f>
        <v>101.18400000000001</v>
      </c>
      <c r="L68" s="122">
        <f>Masterclass2353456243423467234[[#This Row],[IVA]]+Masterclass2353456243423467234[[#This Row],[10% Fee]]+Masterclass2353456243423467234[[#This Row],[SUBTOTAL]]</f>
        <v>7057.5839999999998</v>
      </c>
    </row>
    <row r="69" spans="2:12" ht="33">
      <c r="B69" s="108">
        <v>46238</v>
      </c>
      <c r="C69" s="138" t="s">
        <v>212</v>
      </c>
      <c r="D69" s="130">
        <v>1235</v>
      </c>
      <c r="E69" s="120">
        <v>1</v>
      </c>
      <c r="F69" s="121">
        <v>1</v>
      </c>
      <c r="G69" s="122">
        <f>Masterclass2353456243423467234[[#This Row],[DIAS]]*Masterclass2353456243423467234[[#This Row],[PAX / Q]]*Masterclass2353456243423467234[[#This Row],[COSTO]]</f>
        <v>1235</v>
      </c>
      <c r="H69" s="122">
        <v>0</v>
      </c>
      <c r="I69" s="122">
        <f>Masterclass2353456243423467234[[#This Row],[TTL COSTO]]+Masterclass2353456243423467234[[#This Row],[SERVICIO 15%]]</f>
        <v>1235</v>
      </c>
      <c r="J69" s="122">
        <f>Masterclass2353456243423467234[[#This Row],[SUBTOTAL]]*10%</f>
        <v>123.5</v>
      </c>
      <c r="K69" s="122">
        <f>Masterclass2353456243423467234[[#This Row],[10% Fee]]*16%</f>
        <v>19.760000000000002</v>
      </c>
      <c r="L69" s="122">
        <f>Masterclass2353456243423467234[[#This Row],[IVA]]+Masterclass2353456243423467234[[#This Row],[10% Fee]]+Masterclass2353456243423467234[[#This Row],[SUBTOTAL]]</f>
        <v>1378.26</v>
      </c>
    </row>
    <row r="70" spans="2:12" ht="33">
      <c r="B70" s="108">
        <v>46238</v>
      </c>
      <c r="C70" s="138" t="s">
        <v>213</v>
      </c>
      <c r="D70" s="130">
        <v>65</v>
      </c>
      <c r="E70" s="120">
        <v>0</v>
      </c>
      <c r="F70" s="121">
        <v>1</v>
      </c>
      <c r="G70" s="122">
        <f>Masterclass2353456243423467234[[#This Row],[DIAS]]*Masterclass2353456243423467234[[#This Row],[PAX / Q]]*Masterclass2353456243423467234[[#This Row],[COSTO]]</f>
        <v>0</v>
      </c>
      <c r="H70" s="122">
        <v>0</v>
      </c>
      <c r="I70" s="122">
        <f>Masterclass2353456243423467234[[#This Row],[TTL COSTO]]+Masterclass2353456243423467234[[#This Row],[SERVICIO 15%]]</f>
        <v>0</v>
      </c>
      <c r="J70" s="122">
        <f>Masterclass2353456243423467234[[#This Row],[SUBTOTAL]]*10%</f>
        <v>0</v>
      </c>
      <c r="K70" s="122">
        <f>Masterclass2353456243423467234[[#This Row],[10% Fee]]*16%</f>
        <v>0</v>
      </c>
      <c r="L70" s="122">
        <f>Masterclass2353456243423467234[[#This Row],[IVA]]+Masterclass2353456243423467234[[#This Row],[10% Fee]]+Masterclass2353456243423467234[[#This Row],[SUBTOTAL]]</f>
        <v>0</v>
      </c>
    </row>
    <row r="71" spans="2:12" ht="33">
      <c r="B71" s="108">
        <v>46238</v>
      </c>
      <c r="C71" s="140" t="s">
        <v>187</v>
      </c>
      <c r="D71" s="130">
        <v>29</v>
      </c>
      <c r="E71" s="120">
        <v>51</v>
      </c>
      <c r="F71" s="121">
        <v>1</v>
      </c>
      <c r="G71" s="122">
        <f>Masterclass2353456243423467234[[#This Row],[DIAS]]*Masterclass2353456243423467234[[#This Row],[PAX / Q]]*Masterclass2353456243423467234[[#This Row],[COSTO]]</f>
        <v>1479</v>
      </c>
      <c r="H71" s="122">
        <v>0</v>
      </c>
      <c r="I71" s="122">
        <f>Masterclass2353456243423467234[[#This Row],[TTL COSTO]]+Masterclass2353456243423467234[[#This Row],[SERVICIO 15%]]</f>
        <v>1479</v>
      </c>
      <c r="J71" s="122">
        <f>Masterclass2353456243423467234[[#This Row],[SUBTOTAL]]*10%</f>
        <v>147.9</v>
      </c>
      <c r="K71" s="122">
        <f>Masterclass2353456243423467234[[#This Row],[10% Fee]]*16%</f>
        <v>23.664000000000001</v>
      </c>
      <c r="L71" s="122">
        <f>Masterclass2353456243423467234[[#This Row],[IVA]]+Masterclass2353456243423467234[[#This Row],[10% Fee]]+Masterclass2353456243423467234[[#This Row],[SUBTOTAL]]</f>
        <v>1650.5640000000001</v>
      </c>
    </row>
    <row r="72" spans="2:12" ht="33">
      <c r="B72" s="108">
        <v>46238</v>
      </c>
      <c r="C72" s="138" t="s">
        <v>214</v>
      </c>
      <c r="D72" s="130">
        <v>390</v>
      </c>
      <c r="E72" s="120">
        <v>2</v>
      </c>
      <c r="F72" s="121">
        <v>1</v>
      </c>
      <c r="G72" s="122">
        <f>Masterclass2353456243423467234[[#This Row],[DIAS]]*Masterclass2353456243423467234[[#This Row],[PAX / Q]]*Masterclass2353456243423467234[[#This Row],[COSTO]]</f>
        <v>780</v>
      </c>
      <c r="H72" s="122">
        <v>0</v>
      </c>
      <c r="I72" s="122">
        <f>Masterclass2353456243423467234[[#This Row],[TTL COSTO]]+Masterclass2353456243423467234[[#This Row],[SERVICIO 15%]]</f>
        <v>780</v>
      </c>
      <c r="J72" s="122">
        <f>Masterclass2353456243423467234[[#This Row],[SUBTOTAL]]*10%</f>
        <v>78</v>
      </c>
      <c r="K72" s="122">
        <f>Masterclass2353456243423467234[[#This Row],[10% Fee]]*16%</f>
        <v>12.48</v>
      </c>
      <c r="L72" s="122">
        <f>Masterclass2353456243423467234[[#This Row],[IVA]]+Masterclass2353456243423467234[[#This Row],[10% Fee]]+Masterclass2353456243423467234[[#This Row],[SUBTOTAL]]</f>
        <v>870.48</v>
      </c>
    </row>
    <row r="73" spans="2:12" ht="31">
      <c r="B73" s="108"/>
      <c r="C73" s="2" t="s">
        <v>215</v>
      </c>
      <c r="D73" s="130"/>
      <c r="E73" s="120"/>
      <c r="F73" s="121"/>
      <c r="G73" s="122"/>
      <c r="H73" s="122"/>
      <c r="I73" s="122"/>
      <c r="J73" s="122"/>
      <c r="K73" s="122"/>
      <c r="L73" s="122"/>
    </row>
    <row r="74" spans="2:12" ht="31">
      <c r="B74" s="108">
        <v>46238</v>
      </c>
      <c r="C74" s="142" t="s">
        <v>193</v>
      </c>
      <c r="D74" s="130">
        <v>390</v>
      </c>
      <c r="E74" s="120">
        <v>2</v>
      </c>
      <c r="F74" s="121">
        <v>1</v>
      </c>
      <c r="G74" s="122">
        <f>Masterclass2353456243423467234[[#This Row],[DIAS]]*Masterclass2353456243423467234[[#This Row],[PAX / Q]]*Masterclass2353456243423467234[[#This Row],[COSTO]]</f>
        <v>780</v>
      </c>
      <c r="H74" s="122">
        <v>0</v>
      </c>
      <c r="I74" s="122">
        <f>Masterclass2353456243423467234[[#This Row],[TTL COSTO]]+Masterclass2353456243423467234[[#This Row],[SERVICIO 15%]]</f>
        <v>780</v>
      </c>
      <c r="J74" s="122">
        <f>Masterclass2353456243423467234[[#This Row],[SUBTOTAL]]*10%</f>
        <v>78</v>
      </c>
      <c r="K74" s="122">
        <f>Masterclass2353456243423467234[[#This Row],[10% Fee]]*16%</f>
        <v>12.48</v>
      </c>
      <c r="L74" s="122">
        <f>Masterclass2353456243423467234[[#This Row],[IVA]]+Masterclass2353456243423467234[[#This Row],[10% Fee]]+Masterclass2353456243423467234[[#This Row],[SUBTOTAL]]</f>
        <v>870.48</v>
      </c>
    </row>
    <row r="75" spans="2:12" ht="15.5">
      <c r="B75" s="108">
        <v>46238</v>
      </c>
      <c r="C75" s="135" t="s">
        <v>205</v>
      </c>
      <c r="D75" s="130">
        <v>110</v>
      </c>
      <c r="E75" s="120">
        <v>51</v>
      </c>
      <c r="F75" s="121">
        <v>1</v>
      </c>
      <c r="G75" s="122">
        <f>Masterclass2353456243423467234[[#This Row],[DIAS]]*Masterclass2353456243423467234[[#This Row],[PAX / Q]]*Masterclass2353456243423467234[[#This Row],[COSTO]]</f>
        <v>5610</v>
      </c>
      <c r="H75" s="122">
        <v>0</v>
      </c>
      <c r="I75" s="122">
        <f>Masterclass2353456243423467234[[#This Row],[TTL COSTO]]+Masterclass2353456243423467234[[#This Row],[SERVICIO 15%]]</f>
        <v>5610</v>
      </c>
      <c r="J75" s="122">
        <f>Masterclass2353456243423467234[[#This Row],[SUBTOTAL]]*10%</f>
        <v>561</v>
      </c>
      <c r="K75" s="122">
        <f>Masterclass2353456243423467234[[#This Row],[10% Fee]]*16%</f>
        <v>89.76</v>
      </c>
      <c r="L75" s="122">
        <f>Masterclass2353456243423467234[[#This Row],[IVA]]+Masterclass2353456243423467234[[#This Row],[10% Fee]]+Masterclass2353456243423467234[[#This Row],[SUBTOTAL]]</f>
        <v>6260.76</v>
      </c>
    </row>
    <row r="76" spans="2:12" ht="31">
      <c r="B76" s="108">
        <v>46238</v>
      </c>
      <c r="C76" s="135" t="s">
        <v>187</v>
      </c>
      <c r="D76" s="130">
        <v>32</v>
      </c>
      <c r="E76" s="120">
        <v>51</v>
      </c>
      <c r="F76" s="121">
        <v>1</v>
      </c>
      <c r="G76" s="122">
        <f>Masterclass2353456243423467234[[#This Row],[DIAS]]*Masterclass2353456243423467234[[#This Row],[PAX / Q]]*Masterclass2353456243423467234[[#This Row],[COSTO]]</f>
        <v>1632</v>
      </c>
      <c r="H76" s="122">
        <v>0</v>
      </c>
      <c r="I76" s="122">
        <f>Masterclass2353456243423467234[[#This Row],[TTL COSTO]]+Masterclass2353456243423467234[[#This Row],[SERVICIO 15%]]</f>
        <v>1632</v>
      </c>
      <c r="J76" s="122">
        <f>Masterclass2353456243423467234[[#This Row],[SUBTOTAL]]*10%</f>
        <v>163.20000000000002</v>
      </c>
      <c r="K76" s="122">
        <f>Masterclass2353456243423467234[[#This Row],[10% Fee]]*16%</f>
        <v>26.112000000000002</v>
      </c>
      <c r="L76" s="122">
        <f>Masterclass2353456243423467234[[#This Row],[IVA]]+Masterclass2353456243423467234[[#This Row],[10% Fee]]+Masterclass2353456243423467234[[#This Row],[SUBTOTAL]]</f>
        <v>1821.3119999999999</v>
      </c>
    </row>
    <row r="77" spans="2:12" ht="31">
      <c r="B77" s="108">
        <v>46238</v>
      </c>
      <c r="C77" s="142" t="s">
        <v>183</v>
      </c>
      <c r="D77" s="130">
        <v>390</v>
      </c>
      <c r="E77" s="120">
        <v>2</v>
      </c>
      <c r="F77" s="121">
        <v>1</v>
      </c>
      <c r="G77" s="122">
        <f>Masterclass2353456243423467234[[#This Row],[DIAS]]*Masterclass2353456243423467234[[#This Row],[PAX / Q]]*Masterclass2353456243423467234[[#This Row],[COSTO]]</f>
        <v>780</v>
      </c>
      <c r="H77" s="122">
        <v>0</v>
      </c>
      <c r="I77" s="122">
        <f>Masterclass2353456243423467234[[#This Row],[TTL COSTO]]+Masterclass2353456243423467234[[#This Row],[SERVICIO 15%]]</f>
        <v>780</v>
      </c>
      <c r="J77" s="122">
        <f>Masterclass2353456243423467234[[#This Row],[SUBTOTAL]]*10%</f>
        <v>78</v>
      </c>
      <c r="K77" s="122">
        <f>Masterclass2353456243423467234[[#This Row],[10% Fee]]*16%</f>
        <v>12.48</v>
      </c>
      <c r="L77" s="122">
        <f>Masterclass2353456243423467234[[#This Row],[IVA]]+Masterclass2353456243423467234[[#This Row],[10% Fee]]+Masterclass2353456243423467234[[#This Row],[SUBTOTAL]]</f>
        <v>870.48</v>
      </c>
    </row>
    <row r="78" spans="2:12" ht="31">
      <c r="B78" s="108">
        <v>46238</v>
      </c>
      <c r="C78" s="135" t="s">
        <v>179</v>
      </c>
      <c r="D78" s="130">
        <v>105</v>
      </c>
      <c r="E78" s="120">
        <v>1</v>
      </c>
      <c r="F78" s="121">
        <v>0</v>
      </c>
      <c r="G78" s="122">
        <f>Masterclass2353456243423467234[[#This Row],[DIAS]]*Masterclass2353456243423467234[[#This Row],[PAX / Q]]*Masterclass2353456243423467234[[#This Row],[COSTO]]</f>
        <v>0</v>
      </c>
      <c r="H78" s="122">
        <v>0</v>
      </c>
      <c r="I78" s="122">
        <f>Masterclass2353456243423467234[[#This Row],[TTL COSTO]]+Masterclass2353456243423467234[[#This Row],[SERVICIO 15%]]</f>
        <v>0</v>
      </c>
      <c r="J78" s="122">
        <f>Masterclass2353456243423467234[[#This Row],[SUBTOTAL]]*10%</f>
        <v>0</v>
      </c>
      <c r="K78" s="122">
        <f>Masterclass2353456243423467234[[#This Row],[10% Fee]]*16%</f>
        <v>0</v>
      </c>
      <c r="L78" s="122">
        <f>Masterclass2353456243423467234[[#This Row],[IVA]]+Masterclass2353456243423467234[[#This Row],[10% Fee]]+Masterclass2353456243423467234[[#This Row],[SUBTOTAL]]</f>
        <v>0</v>
      </c>
    </row>
    <row r="79" spans="2:12" ht="46.5">
      <c r="B79" s="4"/>
      <c r="C79" s="2" t="s">
        <v>216</v>
      </c>
      <c r="D79" s="36"/>
      <c r="E79" s="2"/>
      <c r="F79" s="2"/>
      <c r="G79" s="2"/>
      <c r="H79" s="2"/>
      <c r="I79" s="2"/>
      <c r="J79" s="2"/>
      <c r="K79" s="2"/>
      <c r="L79" s="2"/>
    </row>
    <row r="80" spans="2:12" ht="31">
      <c r="B80" s="108">
        <v>46239</v>
      </c>
      <c r="C80" s="135" t="s">
        <v>217</v>
      </c>
      <c r="D80" s="130">
        <v>650</v>
      </c>
      <c r="E80" s="120">
        <v>1</v>
      </c>
      <c r="F80" s="121">
        <v>1</v>
      </c>
      <c r="G80" s="122">
        <f>Masterclass2353456243423467234[[#This Row],[DIAS]]*Masterclass2353456243423467234[[#This Row],[PAX / Q]]*Masterclass2353456243423467234[[#This Row],[COSTO]]</f>
        <v>650</v>
      </c>
      <c r="H80" s="122">
        <v>0</v>
      </c>
      <c r="I80" s="122">
        <f>Masterclass2353456243423467234[[#This Row],[TTL COSTO]]+Masterclass2353456243423467234[[#This Row],[SERVICIO 15%]]</f>
        <v>650</v>
      </c>
      <c r="J80" s="122">
        <f>Masterclass2353456243423467234[[#This Row],[SUBTOTAL]]*10%</f>
        <v>65</v>
      </c>
      <c r="K80" s="122">
        <f>Masterclass2353456243423467234[[#This Row],[10% Fee]]*16%</f>
        <v>10.4</v>
      </c>
      <c r="L80" s="122">
        <f>Masterclass2353456243423467234[[#This Row],[IVA]]+Masterclass2353456243423467234[[#This Row],[10% Fee]]+Masterclass2353456243423467234[[#This Row],[SUBTOTAL]]</f>
        <v>725.4</v>
      </c>
    </row>
    <row r="81" spans="2:12" ht="31">
      <c r="B81" s="108">
        <v>46239</v>
      </c>
      <c r="C81" s="142" t="s">
        <v>193</v>
      </c>
      <c r="D81" s="130">
        <v>390</v>
      </c>
      <c r="E81" s="120">
        <v>2</v>
      </c>
      <c r="F81" s="121">
        <v>1</v>
      </c>
      <c r="G81" s="122">
        <f>Masterclass2353456243423467234[[#This Row],[DIAS]]*Masterclass2353456243423467234[[#This Row],[PAX / Q]]*Masterclass2353456243423467234[[#This Row],[COSTO]]</f>
        <v>780</v>
      </c>
      <c r="H81" s="122">
        <v>0</v>
      </c>
      <c r="I81" s="122">
        <f>Masterclass2353456243423467234[[#This Row],[TTL COSTO]]+Masterclass2353456243423467234[[#This Row],[SERVICIO 15%]]</f>
        <v>780</v>
      </c>
      <c r="J81" s="122">
        <f>Masterclass2353456243423467234[[#This Row],[SUBTOTAL]]*10%</f>
        <v>78</v>
      </c>
      <c r="K81" s="122">
        <f>Masterclass2353456243423467234[[#This Row],[10% Fee]]*16%</f>
        <v>12.48</v>
      </c>
      <c r="L81" s="122">
        <f>Masterclass2353456243423467234[[#This Row],[IVA]]+Masterclass2353456243423467234[[#This Row],[10% Fee]]+Masterclass2353456243423467234[[#This Row],[SUBTOTAL]]</f>
        <v>870.48</v>
      </c>
    </row>
    <row r="82" spans="2:12" ht="31">
      <c r="B82" s="108">
        <v>46239</v>
      </c>
      <c r="C82" s="135" t="s">
        <v>218</v>
      </c>
      <c r="D82" s="130">
        <v>7670</v>
      </c>
      <c r="E82" s="120">
        <v>1</v>
      </c>
      <c r="F82" s="121">
        <v>1</v>
      </c>
      <c r="G82" s="122">
        <f>Masterclass2353456243423467234[[#This Row],[DIAS]]*Masterclass2353456243423467234[[#This Row],[PAX / Q]]*Masterclass2353456243423467234[[#This Row],[COSTO]]</f>
        <v>7670</v>
      </c>
      <c r="H82" s="122">
        <v>0</v>
      </c>
      <c r="I82" s="122">
        <f>Masterclass2353456243423467234[[#This Row],[TTL COSTO]]+Masterclass2353456243423467234[[#This Row],[SERVICIO 15%]]</f>
        <v>7670</v>
      </c>
      <c r="J82" s="122">
        <f>Masterclass2353456243423467234[[#This Row],[SUBTOTAL]]*10%</f>
        <v>767</v>
      </c>
      <c r="K82" s="122">
        <f>Masterclass2353456243423467234[[#This Row],[10% Fee]]*16%</f>
        <v>122.72</v>
      </c>
      <c r="L82" s="122">
        <f>Masterclass2353456243423467234[[#This Row],[IVA]]+Masterclass2353456243423467234[[#This Row],[10% Fee]]+Masterclass2353456243423467234[[#This Row],[SUBTOTAL]]</f>
        <v>8559.7199999999993</v>
      </c>
    </row>
    <row r="83" spans="2:12" ht="108.5">
      <c r="B83" s="108">
        <v>46239</v>
      </c>
      <c r="C83" s="135" t="s">
        <v>219</v>
      </c>
      <c r="D83" s="130">
        <v>20</v>
      </c>
      <c r="E83" s="120">
        <v>51</v>
      </c>
      <c r="F83" s="121">
        <v>1</v>
      </c>
      <c r="G83" s="122">
        <f>Masterclass2353456243423467234[[#This Row],[DIAS]]*Masterclass2353456243423467234[[#This Row],[PAX / Q]]*Masterclass2353456243423467234[[#This Row],[COSTO]]</f>
        <v>1020</v>
      </c>
      <c r="H83" s="122">
        <v>0</v>
      </c>
      <c r="I83" s="122">
        <f>Masterclass2353456243423467234[[#This Row],[TTL COSTO]]+Masterclass2353456243423467234[[#This Row],[SERVICIO 15%]]</f>
        <v>1020</v>
      </c>
      <c r="J83" s="122">
        <f>Masterclass2353456243423467234[[#This Row],[SUBTOTAL]]*10%</f>
        <v>102</v>
      </c>
      <c r="K83" s="122">
        <f>Masterclass2353456243423467234[[#This Row],[10% Fee]]*16%</f>
        <v>16.32</v>
      </c>
      <c r="L83" s="122">
        <f>Masterclass2353456243423467234[[#This Row],[IVA]]+Masterclass2353456243423467234[[#This Row],[10% Fee]]+Masterclass2353456243423467234[[#This Row],[SUBTOTAL]]</f>
        <v>1138.32</v>
      </c>
    </row>
    <row r="84" spans="2:12" ht="15.5">
      <c r="B84" s="108">
        <v>46239</v>
      </c>
      <c r="C84" s="135" t="s">
        <v>220</v>
      </c>
      <c r="D84" s="130">
        <v>78</v>
      </c>
      <c r="E84" s="120">
        <v>51</v>
      </c>
      <c r="F84" s="121">
        <v>1</v>
      </c>
      <c r="G84" s="122">
        <f>Masterclass2353456243423467234[[#This Row],[DIAS]]*Masterclass2353456243423467234[[#This Row],[PAX / Q]]*Masterclass2353456243423467234[[#This Row],[COSTO]]</f>
        <v>3978</v>
      </c>
      <c r="H84" s="122">
        <v>0</v>
      </c>
      <c r="I84" s="122">
        <f>Masterclass2353456243423467234[[#This Row],[TTL COSTO]]+Masterclass2353456243423467234[[#This Row],[SERVICIO 15%]]</f>
        <v>3978</v>
      </c>
      <c r="J84" s="122">
        <f>Masterclass2353456243423467234[[#This Row],[SUBTOTAL]]*10%</f>
        <v>397.8</v>
      </c>
      <c r="K84" s="122">
        <f>Masterclass2353456243423467234[[#This Row],[10% Fee]]*16%</f>
        <v>63.648000000000003</v>
      </c>
      <c r="L84" s="122">
        <f>Masterclass2353456243423467234[[#This Row],[IVA]]+Masterclass2353456243423467234[[#This Row],[10% Fee]]+Masterclass2353456243423467234[[#This Row],[SUBTOTAL]]</f>
        <v>4439.4480000000003</v>
      </c>
    </row>
    <row r="85" spans="2:12" ht="31">
      <c r="B85" s="108">
        <v>46239</v>
      </c>
      <c r="C85" s="135" t="s">
        <v>221</v>
      </c>
      <c r="D85" s="130">
        <v>98</v>
      </c>
      <c r="E85" s="120">
        <v>51</v>
      </c>
      <c r="F85" s="121">
        <v>1</v>
      </c>
      <c r="G85" s="122">
        <f>Masterclass2353456243423467234[[#This Row],[DIAS]]*Masterclass2353456243423467234[[#This Row],[PAX / Q]]*Masterclass2353456243423467234[[#This Row],[COSTO]]</f>
        <v>4998</v>
      </c>
      <c r="H85" s="122">
        <v>0</v>
      </c>
      <c r="I85" s="122">
        <f>Masterclass2353456243423467234[[#This Row],[TTL COSTO]]+Masterclass2353456243423467234[[#This Row],[SERVICIO 15%]]</f>
        <v>4998</v>
      </c>
      <c r="J85" s="122">
        <f>Masterclass2353456243423467234[[#This Row],[SUBTOTAL]]*10%</f>
        <v>499.8</v>
      </c>
      <c r="K85" s="122">
        <f>Masterclass2353456243423467234[[#This Row],[10% Fee]]*16%</f>
        <v>79.968000000000004</v>
      </c>
      <c r="L85" s="122">
        <f>Masterclass2353456243423467234[[#This Row],[IVA]]+Masterclass2353456243423467234[[#This Row],[10% Fee]]+Masterclass2353456243423467234[[#This Row],[SUBTOTAL]]</f>
        <v>5577.768</v>
      </c>
    </row>
    <row r="86" spans="2:12" ht="31">
      <c r="B86" s="108">
        <v>46239</v>
      </c>
      <c r="C86" s="142" t="s">
        <v>193</v>
      </c>
      <c r="D86" s="130">
        <v>390</v>
      </c>
      <c r="E86" s="120">
        <v>2</v>
      </c>
      <c r="F86" s="121">
        <v>1</v>
      </c>
      <c r="G86" s="122">
        <f>Masterclass2353456243423467234[[#This Row],[DIAS]]*Masterclass2353456243423467234[[#This Row],[PAX / Q]]*Masterclass2353456243423467234[[#This Row],[COSTO]]</f>
        <v>780</v>
      </c>
      <c r="H86" s="122">
        <v>0</v>
      </c>
      <c r="I86" s="122">
        <f>Masterclass2353456243423467234[[#This Row],[TTL COSTO]]+Masterclass2353456243423467234[[#This Row],[SERVICIO 15%]]</f>
        <v>780</v>
      </c>
      <c r="J86" s="122">
        <f>Masterclass2353456243423467234[[#This Row],[SUBTOTAL]]*10%</f>
        <v>78</v>
      </c>
      <c r="K86" s="122">
        <f>Masterclass2353456243423467234[[#This Row],[10% Fee]]*16%</f>
        <v>12.48</v>
      </c>
      <c r="L86" s="122">
        <f>Masterclass2353456243423467234[[#This Row],[IVA]]+Masterclass2353456243423467234[[#This Row],[10% Fee]]+Masterclass2353456243423467234[[#This Row],[SUBTOTAL]]</f>
        <v>870.48</v>
      </c>
    </row>
    <row r="87" spans="2:12" ht="46.5">
      <c r="B87" s="108">
        <v>46239</v>
      </c>
      <c r="C87" s="135" t="s">
        <v>222</v>
      </c>
      <c r="D87" s="130">
        <v>10</v>
      </c>
      <c r="E87" s="120">
        <v>20</v>
      </c>
      <c r="F87" s="121">
        <v>1</v>
      </c>
      <c r="G87" s="122">
        <f>Masterclass2353456243423467234[[#This Row],[DIAS]]*Masterclass2353456243423467234[[#This Row],[PAX / Q]]*Masterclass2353456243423467234[[#This Row],[COSTO]]</f>
        <v>200</v>
      </c>
      <c r="H87" s="122">
        <v>0</v>
      </c>
      <c r="I87" s="122">
        <f>Masterclass2353456243423467234[[#This Row],[TTL COSTO]]+Masterclass2353456243423467234[[#This Row],[SERVICIO 15%]]</f>
        <v>200</v>
      </c>
      <c r="J87" s="122">
        <f>Masterclass2353456243423467234[[#This Row],[SUBTOTAL]]*10%</f>
        <v>20</v>
      </c>
      <c r="K87" s="122">
        <f>Masterclass2353456243423467234[[#This Row],[10% Fee]]*16%</f>
        <v>3.2</v>
      </c>
      <c r="L87" s="122">
        <f>Masterclass2353456243423467234[[#This Row],[IVA]]+Masterclass2353456243423467234[[#This Row],[10% Fee]]+Masterclass2353456243423467234[[#This Row],[SUBTOTAL]]</f>
        <v>223.2</v>
      </c>
    </row>
    <row r="88" spans="2:12" ht="31">
      <c r="B88" s="108"/>
      <c r="C88" s="2" t="s">
        <v>223</v>
      </c>
      <c r="D88" s="130"/>
      <c r="E88" s="120"/>
      <c r="F88" s="121"/>
      <c r="G88" s="122"/>
      <c r="H88" s="122"/>
      <c r="I88" s="122"/>
      <c r="J88" s="122"/>
      <c r="K88" s="122"/>
      <c r="L88" s="122"/>
    </row>
    <row r="89" spans="2:12" ht="31">
      <c r="B89" s="108">
        <v>46239</v>
      </c>
      <c r="C89" s="142" t="s">
        <v>193</v>
      </c>
      <c r="D89" s="130">
        <v>390</v>
      </c>
      <c r="E89" s="120">
        <v>2</v>
      </c>
      <c r="F89" s="121">
        <v>1</v>
      </c>
      <c r="G89" s="122">
        <f>Masterclass2353456243423467234[[#This Row],[DIAS]]*Masterclass2353456243423467234[[#This Row],[PAX / Q]]*Masterclass2353456243423467234[[#This Row],[COSTO]]</f>
        <v>780</v>
      </c>
      <c r="H89" s="122">
        <v>0</v>
      </c>
      <c r="I89" s="122">
        <f>Masterclass2353456243423467234[[#This Row],[TTL COSTO]]+Masterclass2353456243423467234[[#This Row],[SERVICIO 15%]]</f>
        <v>780</v>
      </c>
      <c r="J89" s="122">
        <f>Masterclass2353456243423467234[[#This Row],[SUBTOTAL]]*10%</f>
        <v>78</v>
      </c>
      <c r="K89" s="122">
        <f>Masterclass2353456243423467234[[#This Row],[10% Fee]]*16%</f>
        <v>12.48</v>
      </c>
      <c r="L89" s="122">
        <f>Masterclass2353456243423467234[[#This Row],[IVA]]+Masterclass2353456243423467234[[#This Row],[10% Fee]]+Masterclass2353456243423467234[[#This Row],[SUBTOTAL]]</f>
        <v>870.48</v>
      </c>
    </row>
    <row r="90" spans="2:12" ht="15.5">
      <c r="B90" s="108">
        <v>46239</v>
      </c>
      <c r="C90" s="135" t="s">
        <v>205</v>
      </c>
      <c r="D90" s="130">
        <v>94</v>
      </c>
      <c r="E90" s="120">
        <v>51</v>
      </c>
      <c r="F90" s="121">
        <v>1</v>
      </c>
      <c r="G90" s="122">
        <f>Masterclass2353456243423467234[[#This Row],[DIAS]]*Masterclass2353456243423467234[[#This Row],[PAX / Q]]*Masterclass2353456243423467234[[#This Row],[COSTO]]</f>
        <v>4794</v>
      </c>
      <c r="H90" s="122">
        <v>0</v>
      </c>
      <c r="I90" s="122">
        <f>Masterclass2353456243423467234[[#This Row],[TTL COSTO]]+Masterclass2353456243423467234[[#This Row],[SERVICIO 15%]]</f>
        <v>4794</v>
      </c>
      <c r="J90" s="122">
        <f>Masterclass2353456243423467234[[#This Row],[SUBTOTAL]]*10%</f>
        <v>479.40000000000003</v>
      </c>
      <c r="K90" s="122">
        <f>Masterclass2353456243423467234[[#This Row],[10% Fee]]*16%</f>
        <v>76.704000000000008</v>
      </c>
      <c r="L90" s="122">
        <f>Masterclass2353456243423467234[[#This Row],[IVA]]+Masterclass2353456243423467234[[#This Row],[10% Fee]]+Masterclass2353456243423467234[[#This Row],[SUBTOTAL]]</f>
        <v>5350.1040000000003</v>
      </c>
    </row>
    <row r="91" spans="2:12" ht="31">
      <c r="B91" s="108">
        <v>46239</v>
      </c>
      <c r="C91" s="135" t="s">
        <v>187</v>
      </c>
      <c r="D91" s="130">
        <v>32</v>
      </c>
      <c r="E91" s="120">
        <v>51</v>
      </c>
      <c r="F91" s="121">
        <v>1</v>
      </c>
      <c r="G91" s="122">
        <f>Masterclass2353456243423467234[[#This Row],[DIAS]]*Masterclass2353456243423467234[[#This Row],[PAX / Q]]*Masterclass2353456243423467234[[#This Row],[COSTO]]</f>
        <v>1632</v>
      </c>
      <c r="H91" s="122">
        <v>0</v>
      </c>
      <c r="I91" s="122">
        <f>Masterclass2353456243423467234[[#This Row],[TTL COSTO]]+Masterclass2353456243423467234[[#This Row],[SERVICIO 15%]]</f>
        <v>1632</v>
      </c>
      <c r="J91" s="122">
        <f>Masterclass2353456243423467234[[#This Row],[SUBTOTAL]]*10%</f>
        <v>163.20000000000002</v>
      </c>
      <c r="K91" s="122">
        <f>Masterclass2353456243423467234[[#This Row],[10% Fee]]*16%</f>
        <v>26.112000000000002</v>
      </c>
      <c r="L91" s="122">
        <f>Masterclass2353456243423467234[[#This Row],[IVA]]+Masterclass2353456243423467234[[#This Row],[10% Fee]]+Masterclass2353456243423467234[[#This Row],[SUBTOTAL]]</f>
        <v>1821.3119999999999</v>
      </c>
    </row>
    <row r="92" spans="2:12" ht="31">
      <c r="B92" s="108">
        <v>46239</v>
      </c>
      <c r="C92" s="142" t="s">
        <v>183</v>
      </c>
      <c r="D92" s="130">
        <v>390</v>
      </c>
      <c r="E92" s="120">
        <v>2</v>
      </c>
      <c r="F92" s="121">
        <v>1</v>
      </c>
      <c r="G92" s="122">
        <f>Masterclass2353456243423467234[[#This Row],[DIAS]]*Masterclass2353456243423467234[[#This Row],[PAX / Q]]*Masterclass2353456243423467234[[#This Row],[COSTO]]</f>
        <v>780</v>
      </c>
      <c r="H92" s="122">
        <v>0</v>
      </c>
      <c r="I92" s="122">
        <f>Masterclass2353456243423467234[[#This Row],[TTL COSTO]]+Masterclass2353456243423467234[[#This Row],[SERVICIO 15%]]</f>
        <v>780</v>
      </c>
      <c r="J92" s="122">
        <f>Masterclass2353456243423467234[[#This Row],[SUBTOTAL]]*10%</f>
        <v>78</v>
      </c>
      <c r="K92" s="122">
        <f>Masterclass2353456243423467234[[#This Row],[10% Fee]]*16%</f>
        <v>12.48</v>
      </c>
      <c r="L92" s="122">
        <f>Masterclass2353456243423467234[[#This Row],[IVA]]+Masterclass2353456243423467234[[#This Row],[10% Fee]]+Masterclass2353456243423467234[[#This Row],[SUBTOTAL]]</f>
        <v>870.48</v>
      </c>
    </row>
    <row r="93" spans="2:12" ht="31">
      <c r="B93" s="108">
        <v>46239</v>
      </c>
      <c r="C93" s="135" t="s">
        <v>179</v>
      </c>
      <c r="D93" s="130">
        <v>105</v>
      </c>
      <c r="E93" s="120">
        <v>1</v>
      </c>
      <c r="F93" s="121">
        <v>0</v>
      </c>
      <c r="G93" s="122">
        <f>Masterclass2353456243423467234[[#This Row],[DIAS]]*Masterclass2353456243423467234[[#This Row],[PAX / Q]]*Masterclass2353456243423467234[[#This Row],[COSTO]]</f>
        <v>0</v>
      </c>
      <c r="H93" s="122">
        <v>0</v>
      </c>
      <c r="I93" s="122">
        <f>Masterclass2353456243423467234[[#This Row],[TTL COSTO]]+Masterclass2353456243423467234[[#This Row],[SERVICIO 15%]]</f>
        <v>0</v>
      </c>
      <c r="J93" s="122">
        <f>Masterclass2353456243423467234[[#This Row],[SUBTOTAL]]*10%</f>
        <v>0</v>
      </c>
      <c r="K93" s="122">
        <f>Masterclass2353456243423467234[[#This Row],[10% Fee]]*16%</f>
        <v>0</v>
      </c>
      <c r="L93" s="122">
        <f>Masterclass2353456243423467234[[#This Row],[IVA]]+Masterclass2353456243423467234[[#This Row],[10% Fee]]+Masterclass2353456243423467234[[#This Row],[SUBTOTAL]]</f>
        <v>0</v>
      </c>
    </row>
    <row r="94" spans="2:12" ht="31">
      <c r="B94" s="4"/>
      <c r="C94" s="2" t="s">
        <v>224</v>
      </c>
      <c r="D94" s="36"/>
      <c r="E94" s="2"/>
      <c r="F94" s="2"/>
      <c r="G94" s="2"/>
      <c r="H94" s="2"/>
      <c r="I94" s="2"/>
      <c r="J94" s="2"/>
      <c r="K94" s="2"/>
      <c r="L94" s="2"/>
    </row>
    <row r="95" spans="2:12" ht="31">
      <c r="B95" s="107"/>
      <c r="C95" s="135" t="s">
        <v>225</v>
      </c>
      <c r="D95" s="130"/>
      <c r="E95" s="120"/>
      <c r="F95" s="121"/>
      <c r="G95" s="122"/>
      <c r="H95" s="122"/>
      <c r="I95" s="122"/>
      <c r="J95" s="122"/>
      <c r="K95" s="122"/>
      <c r="L95" s="122"/>
    </row>
    <row r="96" spans="2:12" ht="31">
      <c r="B96" s="108">
        <v>46240</v>
      </c>
      <c r="C96" s="142" t="s">
        <v>193</v>
      </c>
      <c r="D96" s="130">
        <v>390</v>
      </c>
      <c r="E96" s="120">
        <v>2</v>
      </c>
      <c r="F96" s="121">
        <v>1</v>
      </c>
      <c r="G96" s="122">
        <f>Masterclass2353456243423467234[[#This Row],[DIAS]]*Masterclass2353456243423467234[[#This Row],[PAX / Q]]*Masterclass2353456243423467234[[#This Row],[COSTO]]</f>
        <v>780</v>
      </c>
      <c r="H96" s="122">
        <v>0</v>
      </c>
      <c r="I96" s="122">
        <f>Masterclass2353456243423467234[[#This Row],[TTL COSTO]]+Masterclass2353456243423467234[[#This Row],[SERVICIO 15%]]</f>
        <v>780</v>
      </c>
      <c r="J96" s="122">
        <f>Masterclass2353456243423467234[[#This Row],[SUBTOTAL]]*10%</f>
        <v>78</v>
      </c>
      <c r="K96" s="122">
        <f>Masterclass2353456243423467234[[#This Row],[10% Fee]]*16%</f>
        <v>12.48</v>
      </c>
      <c r="L96" s="122">
        <f>Masterclass2353456243423467234[[#This Row],[IVA]]+Masterclass2353456243423467234[[#This Row],[10% Fee]]+Masterclass2353456243423467234[[#This Row],[SUBTOTAL]]</f>
        <v>870.48</v>
      </c>
    </row>
    <row r="97" spans="2:12" ht="15.5">
      <c r="B97" s="108">
        <v>46240</v>
      </c>
      <c r="C97" s="135" t="s">
        <v>205</v>
      </c>
      <c r="D97" s="130">
        <v>115</v>
      </c>
      <c r="E97" s="120">
        <v>51</v>
      </c>
      <c r="F97" s="121">
        <v>1</v>
      </c>
      <c r="G97" s="122">
        <f>Masterclass2353456243423467234[[#This Row],[DIAS]]*Masterclass2353456243423467234[[#This Row],[PAX / Q]]*Masterclass2353456243423467234[[#This Row],[COSTO]]</f>
        <v>5865</v>
      </c>
      <c r="H97" s="122">
        <v>0</v>
      </c>
      <c r="I97" s="122">
        <f>Masterclass2353456243423467234[[#This Row],[TTL COSTO]]+Masterclass2353456243423467234[[#This Row],[SERVICIO 15%]]</f>
        <v>5865</v>
      </c>
      <c r="J97" s="122">
        <f>Masterclass2353456243423467234[[#This Row],[SUBTOTAL]]*10%</f>
        <v>586.5</v>
      </c>
      <c r="K97" s="122">
        <f>Masterclass2353456243423467234[[#This Row],[10% Fee]]*16%</f>
        <v>93.84</v>
      </c>
      <c r="L97" s="122">
        <f>Masterclass2353456243423467234[[#This Row],[IVA]]+Masterclass2353456243423467234[[#This Row],[10% Fee]]+Masterclass2353456243423467234[[#This Row],[SUBTOTAL]]</f>
        <v>6545.34</v>
      </c>
    </row>
    <row r="98" spans="2:12" ht="31">
      <c r="B98" s="108">
        <v>46240</v>
      </c>
      <c r="C98" s="135" t="s">
        <v>187</v>
      </c>
      <c r="D98" s="130">
        <v>34</v>
      </c>
      <c r="E98" s="120">
        <v>51</v>
      </c>
      <c r="F98" s="121">
        <v>1</v>
      </c>
      <c r="G98" s="122">
        <f>Masterclass2353456243423467234[[#This Row],[DIAS]]*Masterclass2353456243423467234[[#This Row],[PAX / Q]]*Masterclass2353456243423467234[[#This Row],[COSTO]]</f>
        <v>1734</v>
      </c>
      <c r="H98" s="122">
        <v>0</v>
      </c>
      <c r="I98" s="122">
        <f>Masterclass2353456243423467234[[#This Row],[TTL COSTO]]+Masterclass2353456243423467234[[#This Row],[SERVICIO 15%]]</f>
        <v>1734</v>
      </c>
      <c r="J98" s="122">
        <f>Masterclass2353456243423467234[[#This Row],[SUBTOTAL]]*10%</f>
        <v>173.4</v>
      </c>
      <c r="K98" s="122">
        <f>Masterclass2353456243423467234[[#This Row],[10% Fee]]*16%</f>
        <v>27.744</v>
      </c>
      <c r="L98" s="122">
        <f>Masterclass2353456243423467234[[#This Row],[IVA]]+Masterclass2353456243423467234[[#This Row],[10% Fee]]+Masterclass2353456243423467234[[#This Row],[SUBTOTAL]]</f>
        <v>1935.144</v>
      </c>
    </row>
    <row r="99" spans="2:12" ht="31">
      <c r="B99" s="108">
        <v>46240</v>
      </c>
      <c r="C99" s="142" t="s">
        <v>183</v>
      </c>
      <c r="D99" s="130">
        <v>390</v>
      </c>
      <c r="E99" s="120">
        <v>2</v>
      </c>
      <c r="F99" s="121">
        <v>1</v>
      </c>
      <c r="G99" s="122">
        <f>Masterclass2353456243423467234[[#This Row],[DIAS]]*Masterclass2353456243423467234[[#This Row],[PAX / Q]]*Masterclass2353456243423467234[[#This Row],[COSTO]]</f>
        <v>780</v>
      </c>
      <c r="H99" s="122">
        <v>0</v>
      </c>
      <c r="I99" s="122">
        <f>Masterclass2353456243423467234[[#This Row],[TTL COSTO]]+Masterclass2353456243423467234[[#This Row],[SERVICIO 15%]]</f>
        <v>780</v>
      </c>
      <c r="J99" s="122">
        <f>Masterclass2353456243423467234[[#This Row],[SUBTOTAL]]*10%</f>
        <v>78</v>
      </c>
      <c r="K99" s="122">
        <f>Masterclass2353456243423467234[[#This Row],[10% Fee]]*16%</f>
        <v>12.48</v>
      </c>
      <c r="L99" s="122">
        <f>Masterclass2353456243423467234[[#This Row],[IVA]]+Masterclass2353456243423467234[[#This Row],[10% Fee]]+Masterclass2353456243423467234[[#This Row],[SUBTOTAL]]</f>
        <v>870.48</v>
      </c>
    </row>
    <row r="100" spans="2:12" ht="15.5">
      <c r="B100" s="108"/>
      <c r="C100" s="2" t="s">
        <v>226</v>
      </c>
      <c r="D100" s="130"/>
      <c r="E100" s="120"/>
      <c r="F100" s="121"/>
      <c r="G100" s="122"/>
      <c r="H100" s="122"/>
      <c r="I100" s="122"/>
      <c r="J100" s="122"/>
      <c r="K100" s="122"/>
      <c r="L100" s="122"/>
    </row>
    <row r="101" spans="2:12" ht="31">
      <c r="B101" s="108">
        <v>46240</v>
      </c>
      <c r="C101" s="135" t="s">
        <v>227</v>
      </c>
      <c r="D101" s="130">
        <v>455</v>
      </c>
      <c r="E101" s="120">
        <v>2</v>
      </c>
      <c r="F101" s="121">
        <v>1</v>
      </c>
      <c r="G101" s="122">
        <f>Masterclass2353456243423467234[[#This Row],[DIAS]]*Masterclass2353456243423467234[[#This Row],[PAX / Q]]*Masterclass2353456243423467234[[#This Row],[COSTO]]</f>
        <v>910</v>
      </c>
      <c r="H101" s="122">
        <v>0</v>
      </c>
      <c r="I101" s="122">
        <f>Masterclass2353456243423467234[[#This Row],[TTL COSTO]]+Masterclass2353456243423467234[[#This Row],[SERVICIO 15%]]</f>
        <v>910</v>
      </c>
      <c r="J101" s="122">
        <f>Masterclass2353456243423467234[[#This Row],[SUBTOTAL]]*10%</f>
        <v>91</v>
      </c>
      <c r="K101" s="122">
        <f>Masterclass2353456243423467234[[#This Row],[10% Fee]]*16%</f>
        <v>14.56</v>
      </c>
      <c r="L101" s="122">
        <f>Masterclass2353456243423467234[[#This Row],[IVA]]+Masterclass2353456243423467234[[#This Row],[10% Fee]]+Masterclass2353456243423467234[[#This Row],[SUBTOTAL]]</f>
        <v>1015.56</v>
      </c>
    </row>
    <row r="102" spans="2:12" ht="31">
      <c r="B102" s="108">
        <v>46240</v>
      </c>
      <c r="C102" s="142" t="s">
        <v>195</v>
      </c>
      <c r="D102" s="130">
        <v>10</v>
      </c>
      <c r="E102" s="120">
        <v>51</v>
      </c>
      <c r="F102" s="121">
        <v>1</v>
      </c>
      <c r="G102" s="122">
        <f>Masterclass2353456243423467234[[#This Row],[DIAS]]*Masterclass2353456243423467234[[#This Row],[PAX / Q]]*Masterclass2353456243423467234[[#This Row],[COSTO]]</f>
        <v>510</v>
      </c>
      <c r="H102" s="122">
        <v>0</v>
      </c>
      <c r="I102" s="122">
        <f>Masterclass2353456243423467234[[#This Row],[TTL COSTO]]+Masterclass2353456243423467234[[#This Row],[SERVICIO 15%]]</f>
        <v>510</v>
      </c>
      <c r="J102" s="122">
        <f>Masterclass2353456243423467234[[#This Row],[SUBTOTAL]]*10%</f>
        <v>51</v>
      </c>
      <c r="K102" s="122">
        <f>Masterclass2353456243423467234[[#This Row],[10% Fee]]*16%</f>
        <v>8.16</v>
      </c>
      <c r="L102" s="122">
        <f>Masterclass2353456243423467234[[#This Row],[IVA]]+Masterclass2353456243423467234[[#This Row],[10% Fee]]+Masterclass2353456243423467234[[#This Row],[SUBTOTAL]]</f>
        <v>569.16</v>
      </c>
    </row>
    <row r="103" spans="2:12" ht="31">
      <c r="B103" s="108">
        <v>46240</v>
      </c>
      <c r="C103" s="135" t="s">
        <v>228</v>
      </c>
      <c r="D103" s="130">
        <v>630</v>
      </c>
      <c r="E103" s="120">
        <v>2</v>
      </c>
      <c r="F103" s="121">
        <v>1</v>
      </c>
      <c r="G103" s="122">
        <f>Masterclass2353456243423467234[[#This Row],[DIAS]]*Masterclass2353456243423467234[[#This Row],[PAX / Q]]*Masterclass2353456243423467234[[#This Row],[COSTO]]</f>
        <v>1260</v>
      </c>
      <c r="H103" s="122">
        <v>0</v>
      </c>
      <c r="I103" s="122">
        <f>Masterclass2353456243423467234[[#This Row],[TTL COSTO]]+Masterclass2353456243423467234[[#This Row],[SERVICIO 15%]]</f>
        <v>1260</v>
      </c>
      <c r="J103" s="122">
        <f>Masterclass2353456243423467234[[#This Row],[SUBTOTAL]]*10%</f>
        <v>126</v>
      </c>
      <c r="K103" s="122">
        <f>Masterclass2353456243423467234[[#This Row],[10% Fee]]*16%</f>
        <v>20.16</v>
      </c>
      <c r="L103" s="122">
        <f>Masterclass2353456243423467234[[#This Row],[IVA]]+Masterclass2353456243423467234[[#This Row],[10% Fee]]+Masterclass2353456243423467234[[#This Row],[SUBTOTAL]]</f>
        <v>1406.16</v>
      </c>
    </row>
    <row r="104" spans="2:12" ht="15.5">
      <c r="B104" s="108">
        <v>46240</v>
      </c>
      <c r="C104" s="135" t="s">
        <v>229</v>
      </c>
      <c r="D104" s="130">
        <v>255</v>
      </c>
      <c r="E104" s="120">
        <v>4</v>
      </c>
      <c r="F104" s="121">
        <v>1</v>
      </c>
      <c r="G104" s="122">
        <f>Masterclass2353456243423467234[[#This Row],[DIAS]]*Masterclass2353456243423467234[[#This Row],[PAX / Q]]*Masterclass2353456243423467234[[#This Row],[COSTO]]</f>
        <v>1020</v>
      </c>
      <c r="H104" s="122">
        <v>0</v>
      </c>
      <c r="I104" s="122">
        <f>Masterclass2353456243423467234[[#This Row],[TTL COSTO]]+Masterclass2353456243423467234[[#This Row],[SERVICIO 15%]]</f>
        <v>1020</v>
      </c>
      <c r="J104" s="122">
        <f>Masterclass2353456243423467234[[#This Row],[SUBTOTAL]]*10%</f>
        <v>102</v>
      </c>
      <c r="K104" s="122">
        <f>Masterclass2353456243423467234[[#This Row],[10% Fee]]*16%</f>
        <v>16.32</v>
      </c>
      <c r="L104" s="122">
        <f>Masterclass2353456243423467234[[#This Row],[IVA]]+Masterclass2353456243423467234[[#This Row],[10% Fee]]+Masterclass2353456243423467234[[#This Row],[SUBTOTAL]]</f>
        <v>1138.32</v>
      </c>
    </row>
    <row r="105" spans="2:12" ht="15.5">
      <c r="B105" s="108">
        <v>46240</v>
      </c>
      <c r="C105" s="135" t="s">
        <v>230</v>
      </c>
      <c r="D105" s="130">
        <v>325</v>
      </c>
      <c r="E105" s="120">
        <v>1</v>
      </c>
      <c r="F105" s="121">
        <v>1</v>
      </c>
      <c r="G105" s="122">
        <f>Masterclass2353456243423467234[[#This Row],[DIAS]]*Masterclass2353456243423467234[[#This Row],[PAX / Q]]*Masterclass2353456243423467234[[#This Row],[COSTO]]</f>
        <v>325</v>
      </c>
      <c r="H105" s="122">
        <v>0</v>
      </c>
      <c r="I105" s="122">
        <f>Masterclass2353456243423467234[[#This Row],[TTL COSTO]]+Masterclass2353456243423467234[[#This Row],[SERVICIO 15%]]</f>
        <v>325</v>
      </c>
      <c r="J105" s="122">
        <f>Masterclass2353456243423467234[[#This Row],[SUBTOTAL]]*10%</f>
        <v>32.5</v>
      </c>
      <c r="K105" s="122">
        <f>Masterclass2353456243423467234[[#This Row],[10% Fee]]*16%</f>
        <v>5.2</v>
      </c>
      <c r="L105" s="122">
        <f>Masterclass2353456243423467234[[#This Row],[IVA]]+Masterclass2353456243423467234[[#This Row],[10% Fee]]+Masterclass2353456243423467234[[#This Row],[SUBTOTAL]]</f>
        <v>362.7</v>
      </c>
    </row>
    <row r="106" spans="2:12" ht="15.5">
      <c r="B106" s="108"/>
      <c r="C106" s="2" t="s">
        <v>231</v>
      </c>
      <c r="D106" s="130"/>
      <c r="E106" s="120"/>
      <c r="F106" s="121"/>
      <c r="G106" s="122"/>
      <c r="H106" s="122"/>
      <c r="I106" s="122"/>
      <c r="J106" s="122"/>
      <c r="K106" s="122"/>
      <c r="L106" s="122"/>
    </row>
    <row r="107" spans="2:12" ht="31">
      <c r="B107" s="108">
        <v>46240</v>
      </c>
      <c r="C107" s="135" t="s">
        <v>232</v>
      </c>
      <c r="D107" s="130">
        <v>33</v>
      </c>
      <c r="E107" s="120">
        <v>51</v>
      </c>
      <c r="F107" s="121">
        <v>1</v>
      </c>
      <c r="G107" s="122">
        <f>Masterclass2353456243423467234[[#This Row],[DIAS]]*Masterclass2353456243423467234[[#This Row],[PAX / Q]]*Masterclass2353456243423467234[[#This Row],[COSTO]]</f>
        <v>1683</v>
      </c>
      <c r="H107" s="122">
        <v>0</v>
      </c>
      <c r="I107" s="122">
        <f>Masterclass2353456243423467234[[#This Row],[TTL COSTO]]+Masterclass2353456243423467234[[#This Row],[SERVICIO 15%]]</f>
        <v>1683</v>
      </c>
      <c r="J107" s="122">
        <f>Masterclass2353456243423467234[[#This Row],[SUBTOTAL]]*10%</f>
        <v>168.3</v>
      </c>
      <c r="K107" s="122">
        <f>Masterclass2353456243423467234[[#This Row],[10% Fee]]*16%</f>
        <v>26.928000000000001</v>
      </c>
      <c r="L107" s="122">
        <f>Masterclass2353456243423467234[[#This Row],[IVA]]+Masterclass2353456243423467234[[#This Row],[10% Fee]]+Masterclass2353456243423467234[[#This Row],[SUBTOTAL]]</f>
        <v>1878.2280000000001</v>
      </c>
    </row>
    <row r="108" spans="2:12" ht="31">
      <c r="B108" s="108">
        <v>46240</v>
      </c>
      <c r="C108" s="135" t="s">
        <v>233</v>
      </c>
      <c r="D108" s="130">
        <v>10</v>
      </c>
      <c r="E108" s="120">
        <v>51</v>
      </c>
      <c r="F108" s="121">
        <v>1</v>
      </c>
      <c r="G108" s="122">
        <f>Masterclass2353456243423467234[[#This Row],[DIAS]]*Masterclass2353456243423467234[[#This Row],[PAX / Q]]*Masterclass2353456243423467234[[#This Row],[COSTO]]</f>
        <v>510</v>
      </c>
      <c r="H108" s="122">
        <v>0</v>
      </c>
      <c r="I108" s="122">
        <f>Masterclass2353456243423467234[[#This Row],[TTL COSTO]]+Masterclass2353456243423467234[[#This Row],[SERVICIO 15%]]</f>
        <v>510</v>
      </c>
      <c r="J108" s="122">
        <f>Masterclass2353456243423467234[[#This Row],[SUBTOTAL]]*10%</f>
        <v>51</v>
      </c>
      <c r="K108" s="122">
        <f>Masterclass2353456243423467234[[#This Row],[10% Fee]]*16%</f>
        <v>8.16</v>
      </c>
      <c r="L108" s="122">
        <f>Masterclass2353456243423467234[[#This Row],[IVA]]+Masterclass2353456243423467234[[#This Row],[10% Fee]]+Masterclass2353456243423467234[[#This Row],[SUBTOTAL]]</f>
        <v>569.16</v>
      </c>
    </row>
    <row r="109" spans="2:12" ht="31">
      <c r="B109" s="108">
        <v>46240</v>
      </c>
      <c r="C109" s="135" t="s">
        <v>234</v>
      </c>
      <c r="D109" s="130">
        <v>1040</v>
      </c>
      <c r="E109" s="120">
        <v>1</v>
      </c>
      <c r="F109" s="121">
        <v>1</v>
      </c>
      <c r="G109" s="122">
        <f>Masterclass2353456243423467234[[#This Row],[DIAS]]*Masterclass2353456243423467234[[#This Row],[PAX / Q]]*Masterclass2353456243423467234[[#This Row],[COSTO]]</f>
        <v>1040</v>
      </c>
      <c r="H109" s="122">
        <v>0</v>
      </c>
      <c r="I109" s="122">
        <f>Masterclass2353456243423467234[[#This Row],[TTL COSTO]]+Masterclass2353456243423467234[[#This Row],[SERVICIO 15%]]</f>
        <v>1040</v>
      </c>
      <c r="J109" s="122">
        <f>Masterclass2353456243423467234[[#This Row],[SUBTOTAL]]*10%</f>
        <v>104</v>
      </c>
      <c r="K109" s="122">
        <f>Masterclass2353456243423467234[[#This Row],[10% Fee]]*16%</f>
        <v>16.64</v>
      </c>
      <c r="L109" s="122">
        <f>Masterclass2353456243423467234[[#This Row],[IVA]]+Masterclass2353456243423467234[[#This Row],[10% Fee]]+Masterclass2353456243423467234[[#This Row],[SUBTOTAL]]</f>
        <v>1160.6400000000001</v>
      </c>
    </row>
    <row r="110" spans="2:12" ht="15.5">
      <c r="B110" s="108"/>
      <c r="C110" s="2" t="s">
        <v>235</v>
      </c>
      <c r="D110" s="130"/>
      <c r="E110" s="120"/>
      <c r="F110" s="121"/>
      <c r="G110" s="122"/>
      <c r="H110" s="122"/>
      <c r="I110" s="122"/>
      <c r="J110" s="122"/>
      <c r="K110" s="122"/>
      <c r="L110" s="122"/>
    </row>
    <row r="111" spans="2:12" ht="46.5">
      <c r="B111" s="108">
        <v>46240</v>
      </c>
      <c r="C111" s="135" t="s">
        <v>236</v>
      </c>
      <c r="D111" s="130">
        <v>4555</v>
      </c>
      <c r="E111" s="120">
        <v>1</v>
      </c>
      <c r="F111" s="121">
        <v>1</v>
      </c>
      <c r="G111" s="122">
        <f>Masterclass2353456243423467234[[#This Row],[DIAS]]*Masterclass2353456243423467234[[#This Row],[PAX / Q]]*Masterclass2353456243423467234[[#This Row],[COSTO]]</f>
        <v>4555</v>
      </c>
      <c r="H111" s="122">
        <v>0</v>
      </c>
      <c r="I111" s="122">
        <f>Masterclass2353456243423467234[[#This Row],[TTL COSTO]]+Masterclass2353456243423467234[[#This Row],[SERVICIO 15%]]</f>
        <v>4555</v>
      </c>
      <c r="J111" s="122">
        <f>Masterclass2353456243423467234[[#This Row],[SUBTOTAL]]*10%</f>
        <v>455.5</v>
      </c>
      <c r="K111" s="122">
        <f>Masterclass2353456243423467234[[#This Row],[10% Fee]]*16%</f>
        <v>72.88</v>
      </c>
      <c r="L111" s="122">
        <f>Masterclass2353456243423467234[[#This Row],[IVA]]+Masterclass2353456243423467234[[#This Row],[10% Fee]]+Masterclass2353456243423467234[[#This Row],[SUBTOTAL]]</f>
        <v>5083.38</v>
      </c>
    </row>
    <row r="112" spans="2:12" ht="31">
      <c r="B112" s="108">
        <v>46240</v>
      </c>
      <c r="C112" s="135" t="s">
        <v>237</v>
      </c>
      <c r="D112" s="130">
        <v>260</v>
      </c>
      <c r="E112" s="120">
        <v>1</v>
      </c>
      <c r="F112" s="121">
        <v>1</v>
      </c>
      <c r="G112" s="122">
        <f>Masterclass2353456243423467234[[#This Row],[DIAS]]*Masterclass2353456243423467234[[#This Row],[PAX / Q]]*Masterclass2353456243423467234[[#This Row],[COSTO]]</f>
        <v>260</v>
      </c>
      <c r="H112" s="122">
        <v>0</v>
      </c>
      <c r="I112" s="122">
        <f>Masterclass2353456243423467234[[#This Row],[TTL COSTO]]+Masterclass2353456243423467234[[#This Row],[SERVICIO 15%]]</f>
        <v>260</v>
      </c>
      <c r="J112" s="122">
        <f>Masterclass2353456243423467234[[#This Row],[SUBTOTAL]]*10%</f>
        <v>26</v>
      </c>
      <c r="K112" s="122">
        <f>Masterclass2353456243423467234[[#This Row],[10% Fee]]*16%</f>
        <v>4.16</v>
      </c>
      <c r="L112" s="122">
        <f>Masterclass2353456243423467234[[#This Row],[IVA]]+Masterclass2353456243423467234[[#This Row],[10% Fee]]+Masterclass2353456243423467234[[#This Row],[SUBTOTAL]]</f>
        <v>290.16000000000003</v>
      </c>
    </row>
    <row r="113" spans="2:12" ht="31">
      <c r="B113" s="108">
        <v>46240</v>
      </c>
      <c r="C113" s="135" t="s">
        <v>238</v>
      </c>
      <c r="D113" s="130">
        <v>30</v>
      </c>
      <c r="E113" s="120">
        <v>51</v>
      </c>
      <c r="F113" s="121">
        <v>1</v>
      </c>
      <c r="G113" s="122">
        <f>Masterclass2353456243423467234[[#This Row],[DIAS]]*Masterclass2353456243423467234[[#This Row],[PAX / Q]]*Masterclass2353456243423467234[[#This Row],[COSTO]]</f>
        <v>1530</v>
      </c>
      <c r="H113" s="122">
        <v>0</v>
      </c>
      <c r="I113" s="122">
        <f>Masterclass2353456243423467234[[#This Row],[TTL COSTO]]+Masterclass2353456243423467234[[#This Row],[SERVICIO 15%]]</f>
        <v>1530</v>
      </c>
      <c r="J113" s="122">
        <f>Masterclass2353456243423467234[[#This Row],[SUBTOTAL]]*10%</f>
        <v>153</v>
      </c>
      <c r="K113" s="122">
        <f>Masterclass2353456243423467234[[#This Row],[10% Fee]]*16%</f>
        <v>24.48</v>
      </c>
      <c r="L113" s="122">
        <f>Masterclass2353456243423467234[[#This Row],[IVA]]+Masterclass2353456243423467234[[#This Row],[10% Fee]]+Masterclass2353456243423467234[[#This Row],[SUBTOTAL]]</f>
        <v>1707.48</v>
      </c>
    </row>
    <row r="114" spans="2:12" ht="31">
      <c r="B114" s="108">
        <v>46240</v>
      </c>
      <c r="C114" s="142" t="s">
        <v>183</v>
      </c>
      <c r="D114" s="130">
        <v>390</v>
      </c>
      <c r="E114" s="120">
        <v>2</v>
      </c>
      <c r="F114" s="121">
        <v>1</v>
      </c>
      <c r="G114" s="122">
        <f>Masterclass2353456243423467234[[#This Row],[DIAS]]*Masterclass2353456243423467234[[#This Row],[PAX / Q]]*Masterclass2353456243423467234[[#This Row],[COSTO]]</f>
        <v>780</v>
      </c>
      <c r="H114" s="122">
        <v>0</v>
      </c>
      <c r="I114" s="122">
        <f>Masterclass2353456243423467234[[#This Row],[TTL COSTO]]+Masterclass2353456243423467234[[#This Row],[SERVICIO 15%]]</f>
        <v>780</v>
      </c>
      <c r="J114" s="122">
        <f>Masterclass2353456243423467234[[#This Row],[SUBTOTAL]]*10%</f>
        <v>78</v>
      </c>
      <c r="K114" s="122">
        <f>Masterclass2353456243423467234[[#This Row],[10% Fee]]*16%</f>
        <v>12.48</v>
      </c>
      <c r="L114" s="122">
        <f>Masterclass2353456243423467234[[#This Row],[IVA]]+Masterclass2353456243423467234[[#This Row],[10% Fee]]+Masterclass2353456243423467234[[#This Row],[SUBTOTAL]]</f>
        <v>870.48</v>
      </c>
    </row>
    <row r="115" spans="2:12" ht="62">
      <c r="B115" s="108"/>
      <c r="C115" s="2" t="s">
        <v>239</v>
      </c>
      <c r="D115" s="130"/>
      <c r="E115" s="120"/>
      <c r="F115" s="121"/>
      <c r="G115" s="122"/>
      <c r="H115" s="122"/>
      <c r="I115" s="122"/>
      <c r="J115" s="122"/>
      <c r="K115" s="122"/>
      <c r="L115" s="122"/>
    </row>
    <row r="116" spans="2:12" ht="31">
      <c r="B116" s="108">
        <v>46240</v>
      </c>
      <c r="C116" s="142" t="s">
        <v>193</v>
      </c>
      <c r="D116" s="130">
        <v>325</v>
      </c>
      <c r="E116" s="120">
        <v>2</v>
      </c>
      <c r="F116" s="121">
        <v>1</v>
      </c>
      <c r="G116" s="122">
        <f>Masterclass2353456243423467234[[#This Row],[DIAS]]*Masterclass2353456243423467234[[#This Row],[PAX / Q]]*Masterclass2353456243423467234[[#This Row],[COSTO]]</f>
        <v>650</v>
      </c>
      <c r="H116" s="122">
        <v>0</v>
      </c>
      <c r="I116" s="122">
        <f>Masterclass2353456243423467234[[#This Row],[TTL COSTO]]+Masterclass2353456243423467234[[#This Row],[SERVICIO 15%]]</f>
        <v>650</v>
      </c>
      <c r="J116" s="122">
        <f>Masterclass2353456243423467234[[#This Row],[SUBTOTAL]]*10%</f>
        <v>65</v>
      </c>
      <c r="K116" s="122">
        <f>Masterclass2353456243423467234[[#This Row],[10% Fee]]*16%</f>
        <v>10.4</v>
      </c>
      <c r="L116" s="122">
        <f>Masterclass2353456243423467234[[#This Row],[IVA]]+Masterclass2353456243423467234[[#This Row],[10% Fee]]+Masterclass2353456243423467234[[#This Row],[SUBTOTAL]]</f>
        <v>725.4</v>
      </c>
    </row>
    <row r="117" spans="2:12" ht="15.5">
      <c r="B117" s="108">
        <v>46240</v>
      </c>
      <c r="C117" s="135" t="s">
        <v>240</v>
      </c>
      <c r="D117" s="130">
        <v>5200</v>
      </c>
      <c r="E117" s="120">
        <v>1</v>
      </c>
      <c r="F117" s="121">
        <v>1</v>
      </c>
      <c r="G117" s="122">
        <f>Masterclass2353456243423467234[[#This Row],[DIAS]]*Masterclass2353456243423467234[[#This Row],[PAX / Q]]*Masterclass2353456243423467234[[#This Row],[COSTO]]</f>
        <v>5200</v>
      </c>
      <c r="H117" s="122">
        <v>0</v>
      </c>
      <c r="I117" s="122">
        <f>Masterclass2353456243423467234[[#This Row],[TTL COSTO]]+Masterclass2353456243423467234[[#This Row],[SERVICIO 15%]]</f>
        <v>5200</v>
      </c>
      <c r="J117" s="122">
        <f>Masterclass2353456243423467234[[#This Row],[SUBTOTAL]]*10%</f>
        <v>520</v>
      </c>
      <c r="K117" s="122">
        <f>Masterclass2353456243423467234[[#This Row],[10% Fee]]*16%</f>
        <v>83.2</v>
      </c>
      <c r="L117" s="122">
        <f>Masterclass2353456243423467234[[#This Row],[IVA]]+Masterclass2353456243423467234[[#This Row],[10% Fee]]+Masterclass2353456243423467234[[#This Row],[SUBTOTAL]]</f>
        <v>5803.2</v>
      </c>
    </row>
    <row r="118" spans="2:12" ht="15.5">
      <c r="B118" s="108">
        <v>46240</v>
      </c>
      <c r="C118" s="135" t="s">
        <v>241</v>
      </c>
      <c r="D118" s="130">
        <v>1040</v>
      </c>
      <c r="E118" s="120">
        <v>1</v>
      </c>
      <c r="F118" s="121">
        <v>1</v>
      </c>
      <c r="G118" s="122">
        <f>Masterclass2353456243423467234[[#This Row],[DIAS]]*Masterclass2353456243423467234[[#This Row],[PAX / Q]]*Masterclass2353456243423467234[[#This Row],[COSTO]]</f>
        <v>1040</v>
      </c>
      <c r="H118" s="122">
        <v>0</v>
      </c>
      <c r="I118" s="122">
        <f>Masterclass2353456243423467234[[#This Row],[TTL COSTO]]+Masterclass2353456243423467234[[#This Row],[SERVICIO 15%]]</f>
        <v>1040</v>
      </c>
      <c r="J118" s="122">
        <f>Masterclass2353456243423467234[[#This Row],[SUBTOTAL]]*10%</f>
        <v>104</v>
      </c>
      <c r="K118" s="122">
        <f>Masterclass2353456243423467234[[#This Row],[10% Fee]]*16%</f>
        <v>16.64</v>
      </c>
      <c r="L118" s="122">
        <f>Masterclass2353456243423467234[[#This Row],[IVA]]+Masterclass2353456243423467234[[#This Row],[10% Fee]]+Masterclass2353456243423467234[[#This Row],[SUBTOTAL]]</f>
        <v>1160.6400000000001</v>
      </c>
    </row>
    <row r="119" spans="2:12" ht="15.5">
      <c r="B119" s="108">
        <v>46240</v>
      </c>
      <c r="C119" s="143" t="s">
        <v>185</v>
      </c>
      <c r="D119" s="130">
        <v>33</v>
      </c>
      <c r="E119" s="120">
        <v>51</v>
      </c>
      <c r="F119" s="121">
        <v>1</v>
      </c>
      <c r="G119" s="122">
        <f>Masterclass2353456243423467234[[#This Row],[DIAS]]*Masterclass2353456243423467234[[#This Row],[PAX / Q]]*Masterclass2353456243423467234[[#This Row],[COSTO]]</f>
        <v>1683</v>
      </c>
      <c r="H119" s="122">
        <v>0</v>
      </c>
      <c r="I119" s="122">
        <f>Masterclass2353456243423467234[[#This Row],[TTL COSTO]]+Masterclass2353456243423467234[[#This Row],[SERVICIO 15%]]</f>
        <v>1683</v>
      </c>
      <c r="J119" s="122">
        <f>Masterclass2353456243423467234[[#This Row],[SUBTOTAL]]*10%</f>
        <v>168.3</v>
      </c>
      <c r="K119" s="122">
        <f>Masterclass2353456243423467234[[#This Row],[10% Fee]]*16%</f>
        <v>26.928000000000001</v>
      </c>
      <c r="L119" s="122">
        <f>Masterclass2353456243423467234[[#This Row],[IVA]]+Masterclass2353456243423467234[[#This Row],[10% Fee]]+Masterclass2353456243423467234[[#This Row],[SUBTOTAL]]</f>
        <v>1878.2280000000001</v>
      </c>
    </row>
    <row r="120" spans="2:12" ht="31">
      <c r="B120" s="108">
        <v>46240</v>
      </c>
      <c r="C120" s="135" t="s">
        <v>242</v>
      </c>
      <c r="D120" s="130">
        <v>156</v>
      </c>
      <c r="E120" s="120">
        <v>51</v>
      </c>
      <c r="F120" s="121">
        <v>1</v>
      </c>
      <c r="G120" s="122">
        <f>Masterclass2353456243423467234[[#This Row],[DIAS]]*Masterclass2353456243423467234[[#This Row],[PAX / Q]]*Masterclass2353456243423467234[[#This Row],[COSTO]]</f>
        <v>7956</v>
      </c>
      <c r="H120" s="122">
        <v>0</v>
      </c>
      <c r="I120" s="122">
        <f>Masterclass2353456243423467234[[#This Row],[TTL COSTO]]+Masterclass2353456243423467234[[#This Row],[SERVICIO 15%]]</f>
        <v>7956</v>
      </c>
      <c r="J120" s="122">
        <f>Masterclass2353456243423467234[[#This Row],[SUBTOTAL]]*10%</f>
        <v>795.6</v>
      </c>
      <c r="K120" s="122">
        <f>Masterclass2353456243423467234[[#This Row],[10% Fee]]*16%</f>
        <v>127.29600000000001</v>
      </c>
      <c r="L120" s="122">
        <f>Masterclass2353456243423467234[[#This Row],[IVA]]+Masterclass2353456243423467234[[#This Row],[10% Fee]]+Masterclass2353456243423467234[[#This Row],[SUBTOTAL]]</f>
        <v>8878.8960000000006</v>
      </c>
    </row>
    <row r="121" spans="2:12" ht="31">
      <c r="B121" s="108">
        <v>46240</v>
      </c>
      <c r="C121" s="135" t="s">
        <v>187</v>
      </c>
      <c r="D121" s="130">
        <v>45</v>
      </c>
      <c r="E121" s="120">
        <v>51</v>
      </c>
      <c r="F121" s="121">
        <v>1</v>
      </c>
      <c r="G121" s="122">
        <f>Masterclass2353456243423467234[[#This Row],[DIAS]]*Masterclass2353456243423467234[[#This Row],[PAX / Q]]*Masterclass2353456243423467234[[#This Row],[COSTO]]</f>
        <v>2295</v>
      </c>
      <c r="H121" s="122">
        <v>0</v>
      </c>
      <c r="I121" s="122">
        <f>Masterclass2353456243423467234[[#This Row],[TTL COSTO]]+Masterclass2353456243423467234[[#This Row],[SERVICIO 15%]]</f>
        <v>2295</v>
      </c>
      <c r="J121" s="122">
        <f>Masterclass2353456243423467234[[#This Row],[SUBTOTAL]]*10%</f>
        <v>229.5</v>
      </c>
      <c r="K121" s="122">
        <f>Masterclass2353456243423467234[[#This Row],[10% Fee]]*16%</f>
        <v>36.72</v>
      </c>
      <c r="L121" s="122">
        <f>Masterclass2353456243423467234[[#This Row],[IVA]]+Masterclass2353456243423467234[[#This Row],[10% Fee]]+Masterclass2353456243423467234[[#This Row],[SUBTOTAL]]</f>
        <v>2561.2200000000003</v>
      </c>
    </row>
    <row r="122" spans="2:12" ht="15.5">
      <c r="B122" s="108">
        <v>46240</v>
      </c>
      <c r="C122" s="135" t="s">
        <v>243</v>
      </c>
      <c r="D122" s="130">
        <v>94</v>
      </c>
      <c r="E122" s="120">
        <v>51</v>
      </c>
      <c r="F122" s="121">
        <v>1</v>
      </c>
      <c r="G122" s="122">
        <f>Masterclass2353456243423467234[[#This Row],[DIAS]]*Masterclass2353456243423467234[[#This Row],[PAX / Q]]*Masterclass2353456243423467234[[#This Row],[COSTO]]</f>
        <v>4794</v>
      </c>
      <c r="H122" s="122">
        <v>0</v>
      </c>
      <c r="I122" s="122">
        <f>Masterclass2353456243423467234[[#This Row],[TTL COSTO]]+Masterclass2353456243423467234[[#This Row],[SERVICIO 15%]]</f>
        <v>4794</v>
      </c>
      <c r="J122" s="122">
        <f>Masterclass2353456243423467234[[#This Row],[SUBTOTAL]]*10%</f>
        <v>479.40000000000003</v>
      </c>
      <c r="K122" s="122">
        <f>Masterclass2353456243423467234[[#This Row],[10% Fee]]*16%</f>
        <v>76.704000000000008</v>
      </c>
      <c r="L122" s="122">
        <f>Masterclass2353456243423467234[[#This Row],[IVA]]+Masterclass2353456243423467234[[#This Row],[10% Fee]]+Masterclass2353456243423467234[[#This Row],[SUBTOTAL]]</f>
        <v>5350.1040000000003</v>
      </c>
    </row>
    <row r="123" spans="2:12" ht="31">
      <c r="B123" s="108">
        <v>46240</v>
      </c>
      <c r="C123" s="135" t="s">
        <v>191</v>
      </c>
      <c r="D123" s="130">
        <v>29</v>
      </c>
      <c r="E123" s="120">
        <v>51</v>
      </c>
      <c r="F123" s="121">
        <v>1</v>
      </c>
      <c r="G123" s="122">
        <f>Masterclass2353456243423467234[[#This Row],[DIAS]]*Masterclass2353456243423467234[[#This Row],[PAX / Q]]*Masterclass2353456243423467234[[#This Row],[COSTO]]</f>
        <v>1479</v>
      </c>
      <c r="H123" s="122">
        <v>0</v>
      </c>
      <c r="I123" s="122">
        <f>Masterclass2353456243423467234[[#This Row],[TTL COSTO]]+Masterclass2353456243423467234[[#This Row],[SERVICIO 15%]]</f>
        <v>1479</v>
      </c>
      <c r="J123" s="122">
        <f>Masterclass2353456243423467234[[#This Row],[SUBTOTAL]]*10%</f>
        <v>147.9</v>
      </c>
      <c r="K123" s="122">
        <f>Masterclass2353456243423467234[[#This Row],[10% Fee]]*16%</f>
        <v>23.664000000000001</v>
      </c>
      <c r="L123" s="122">
        <f>Masterclass2353456243423467234[[#This Row],[IVA]]+Masterclass2353456243423467234[[#This Row],[10% Fee]]+Masterclass2353456243423467234[[#This Row],[SUBTOTAL]]</f>
        <v>1650.5640000000001</v>
      </c>
    </row>
    <row r="124" spans="2:12" ht="15.5">
      <c r="B124" s="108">
        <v>46240</v>
      </c>
      <c r="C124" s="135" t="s">
        <v>244</v>
      </c>
      <c r="D124" s="130">
        <v>17</v>
      </c>
      <c r="E124" s="120">
        <v>51</v>
      </c>
      <c r="F124" s="121">
        <v>1</v>
      </c>
      <c r="G124" s="122">
        <f>Masterclass2353456243423467234[[#This Row],[DIAS]]*Masterclass2353456243423467234[[#This Row],[PAX / Q]]*Masterclass2353456243423467234[[#This Row],[COSTO]]</f>
        <v>867</v>
      </c>
      <c r="H124" s="122">
        <v>0</v>
      </c>
      <c r="I124" s="122">
        <f>Masterclass2353456243423467234[[#This Row],[TTL COSTO]]+Masterclass2353456243423467234[[#This Row],[SERVICIO 15%]]</f>
        <v>867</v>
      </c>
      <c r="J124" s="122">
        <f>Masterclass2353456243423467234[[#This Row],[SUBTOTAL]]*10%</f>
        <v>86.7</v>
      </c>
      <c r="K124" s="122">
        <f>Masterclass2353456243423467234[[#This Row],[10% Fee]]*16%</f>
        <v>13.872</v>
      </c>
      <c r="L124" s="122">
        <f>Masterclass2353456243423467234[[#This Row],[IVA]]+Masterclass2353456243423467234[[#This Row],[10% Fee]]+Masterclass2353456243423467234[[#This Row],[SUBTOTAL]]</f>
        <v>967.572</v>
      </c>
    </row>
    <row r="125" spans="2:12" ht="15.5">
      <c r="B125" s="108">
        <v>46240</v>
      </c>
      <c r="C125" s="135" t="s">
        <v>245</v>
      </c>
      <c r="D125" s="130">
        <v>2860</v>
      </c>
      <c r="E125" s="120">
        <v>1</v>
      </c>
      <c r="F125" s="121">
        <v>1</v>
      </c>
      <c r="G125" s="122">
        <f>Masterclass2353456243423467234[[#This Row],[DIAS]]*Masterclass2353456243423467234[[#This Row],[PAX / Q]]*Masterclass2353456243423467234[[#This Row],[COSTO]]</f>
        <v>2860</v>
      </c>
      <c r="H125" s="122">
        <v>0</v>
      </c>
      <c r="I125" s="122">
        <f>Masterclass2353456243423467234[[#This Row],[TTL COSTO]]+Masterclass2353456243423467234[[#This Row],[SERVICIO 15%]]</f>
        <v>2860</v>
      </c>
      <c r="J125" s="122">
        <f>Masterclass2353456243423467234[[#This Row],[SUBTOTAL]]*10%</f>
        <v>286</v>
      </c>
      <c r="K125" s="122">
        <f>Masterclass2353456243423467234[[#This Row],[10% Fee]]*16%</f>
        <v>45.76</v>
      </c>
      <c r="L125" s="122">
        <f>Masterclass2353456243423467234[[#This Row],[IVA]]+Masterclass2353456243423467234[[#This Row],[10% Fee]]+Masterclass2353456243423467234[[#This Row],[SUBTOTAL]]</f>
        <v>3191.76</v>
      </c>
    </row>
    <row r="126" spans="2:12" ht="46.5">
      <c r="B126" s="108">
        <v>46240</v>
      </c>
      <c r="C126" s="135" t="s">
        <v>246</v>
      </c>
      <c r="D126" s="130">
        <v>1040</v>
      </c>
      <c r="E126" s="120">
        <v>1</v>
      </c>
      <c r="F126" s="121">
        <v>1</v>
      </c>
      <c r="G126" s="122">
        <f>Masterclass2353456243423467234[[#This Row],[DIAS]]*Masterclass2353456243423467234[[#This Row],[PAX / Q]]*Masterclass2353456243423467234[[#This Row],[COSTO]]</f>
        <v>1040</v>
      </c>
      <c r="H126" s="122">
        <v>0</v>
      </c>
      <c r="I126" s="122">
        <f>Masterclass2353456243423467234[[#This Row],[TTL COSTO]]+Masterclass2353456243423467234[[#This Row],[SERVICIO 15%]]</f>
        <v>1040</v>
      </c>
      <c r="J126" s="122">
        <f>Masterclass2353456243423467234[[#This Row],[SUBTOTAL]]*10%</f>
        <v>104</v>
      </c>
      <c r="K126" s="122">
        <f>Masterclass2353456243423467234[[#This Row],[10% Fee]]*16%</f>
        <v>16.64</v>
      </c>
      <c r="L126" s="122">
        <f>Masterclass2353456243423467234[[#This Row],[IVA]]+Masterclass2353456243423467234[[#This Row],[10% Fee]]+Masterclass2353456243423467234[[#This Row],[SUBTOTAL]]</f>
        <v>1160.6400000000001</v>
      </c>
    </row>
    <row r="127" spans="2:12" ht="46.5">
      <c r="B127" s="108">
        <v>46240</v>
      </c>
      <c r="C127" s="142" t="s">
        <v>247</v>
      </c>
      <c r="D127" s="130">
        <v>58</v>
      </c>
      <c r="E127" s="120">
        <v>4</v>
      </c>
      <c r="F127" s="121">
        <v>1</v>
      </c>
      <c r="G127" s="122">
        <f>Masterclass2353456243423467234[[#This Row],[DIAS]]*Masterclass2353456243423467234[[#This Row],[PAX / Q]]*Masterclass2353456243423467234[[#This Row],[COSTO]]</f>
        <v>232</v>
      </c>
      <c r="H127" s="122">
        <v>0</v>
      </c>
      <c r="I127" s="122">
        <f>Masterclass2353456243423467234[[#This Row],[TTL COSTO]]+Masterclass2353456243423467234[[#This Row],[SERVICIO 15%]]</f>
        <v>232</v>
      </c>
      <c r="J127" s="122">
        <f>Masterclass2353456243423467234[[#This Row],[SUBTOTAL]]*10%</f>
        <v>23.200000000000003</v>
      </c>
      <c r="K127" s="122">
        <f>Masterclass2353456243423467234[[#This Row],[10% Fee]]*16%</f>
        <v>3.7120000000000006</v>
      </c>
      <c r="L127" s="122">
        <f>Masterclass2353456243423467234[[#This Row],[IVA]]+Masterclass2353456243423467234[[#This Row],[10% Fee]]+Masterclass2353456243423467234[[#This Row],[SUBTOTAL]]</f>
        <v>258.91199999999998</v>
      </c>
    </row>
    <row r="128" spans="2:12" ht="31">
      <c r="B128" s="108">
        <v>46240</v>
      </c>
      <c r="C128" s="135" t="s">
        <v>248</v>
      </c>
      <c r="D128" s="130">
        <v>2080</v>
      </c>
      <c r="E128" s="120">
        <v>0</v>
      </c>
      <c r="F128" s="121">
        <v>1</v>
      </c>
      <c r="G128" s="122">
        <f>Masterclass2353456243423467234[[#This Row],[DIAS]]*Masterclass2353456243423467234[[#This Row],[PAX / Q]]*Masterclass2353456243423467234[[#This Row],[COSTO]]</f>
        <v>0</v>
      </c>
      <c r="H128" s="122">
        <v>0</v>
      </c>
      <c r="I128" s="122">
        <f>Masterclass2353456243423467234[[#This Row],[TTL COSTO]]+Masterclass2353456243423467234[[#This Row],[SERVICIO 15%]]</f>
        <v>0</v>
      </c>
      <c r="J128" s="122">
        <f>Masterclass2353456243423467234[[#This Row],[SUBTOTAL]]*10%</f>
        <v>0</v>
      </c>
      <c r="K128" s="122">
        <f>Masterclass2353456243423467234[[#This Row],[10% Fee]]*16%</f>
        <v>0</v>
      </c>
      <c r="L128" s="122">
        <f>Masterclass2353456243423467234[[#This Row],[IVA]]+Masterclass2353456243423467234[[#This Row],[10% Fee]]+Masterclass2353456243423467234[[#This Row],[SUBTOTAL]]</f>
        <v>0</v>
      </c>
    </row>
    <row r="129" spans="2:12" ht="31">
      <c r="B129" s="108">
        <v>46240</v>
      </c>
      <c r="C129" s="142" t="s">
        <v>193</v>
      </c>
      <c r="D129" s="130">
        <v>325</v>
      </c>
      <c r="E129" s="120">
        <v>2</v>
      </c>
      <c r="F129" s="121">
        <v>1</v>
      </c>
      <c r="G129" s="122">
        <f>Masterclass2353456243423467234[[#This Row],[DIAS]]*Masterclass2353456243423467234[[#This Row],[PAX / Q]]*Masterclass2353456243423467234[[#This Row],[COSTO]]</f>
        <v>650</v>
      </c>
      <c r="H129" s="122">
        <v>0</v>
      </c>
      <c r="I129" s="122">
        <f>Masterclass2353456243423467234[[#This Row],[TTL COSTO]]+Masterclass2353456243423467234[[#This Row],[SERVICIO 15%]]</f>
        <v>650</v>
      </c>
      <c r="J129" s="122">
        <f>Masterclass2353456243423467234[[#This Row],[SUBTOTAL]]*10%</f>
        <v>65</v>
      </c>
      <c r="K129" s="122">
        <f>Masterclass2353456243423467234[[#This Row],[10% Fee]]*16%</f>
        <v>10.4</v>
      </c>
      <c r="L129" s="122">
        <f>Masterclass2353456243423467234[[#This Row],[IVA]]+Masterclass2353456243423467234[[#This Row],[10% Fee]]+Masterclass2353456243423467234[[#This Row],[SUBTOTAL]]</f>
        <v>725.4</v>
      </c>
    </row>
    <row r="130" spans="2:12" ht="31">
      <c r="B130" s="108">
        <v>46240</v>
      </c>
      <c r="C130" s="135" t="s">
        <v>179</v>
      </c>
      <c r="D130" s="130">
        <v>104</v>
      </c>
      <c r="E130" s="120">
        <v>0</v>
      </c>
      <c r="F130" s="121">
        <v>1</v>
      </c>
      <c r="G130" s="122">
        <f>Masterclass2353456243423467234[[#This Row],[DIAS]]*Masterclass2353456243423467234[[#This Row],[PAX / Q]]*Masterclass2353456243423467234[[#This Row],[COSTO]]</f>
        <v>0</v>
      </c>
      <c r="H130" s="122">
        <v>0</v>
      </c>
      <c r="I130" s="122">
        <f>Masterclass2353456243423467234[[#This Row],[TTL COSTO]]+Masterclass2353456243423467234[[#This Row],[SERVICIO 15%]]</f>
        <v>0</v>
      </c>
      <c r="J130" s="122">
        <f>Masterclass2353456243423467234[[#This Row],[SUBTOTAL]]*10%</f>
        <v>0</v>
      </c>
      <c r="K130" s="122">
        <f>Masterclass2353456243423467234[[#This Row],[10% Fee]]*16%</f>
        <v>0</v>
      </c>
      <c r="L130" s="122">
        <f>Masterclass2353456243423467234[[#This Row],[IVA]]+Masterclass2353456243423467234[[#This Row],[10% Fee]]+Masterclass2353456243423467234[[#This Row],[SUBTOTAL]]</f>
        <v>0</v>
      </c>
    </row>
    <row r="131" spans="2:12" ht="31">
      <c r="B131" s="108"/>
      <c r="C131" s="2" t="s">
        <v>249</v>
      </c>
      <c r="D131" s="130"/>
      <c r="E131" s="120"/>
      <c r="F131" s="121"/>
      <c r="G131" s="122"/>
      <c r="H131" s="122"/>
      <c r="I131" s="122"/>
      <c r="J131" s="122"/>
      <c r="K131" s="122"/>
      <c r="L131" s="122"/>
    </row>
    <row r="132" spans="2:12" ht="31">
      <c r="B132" s="107"/>
      <c r="C132" s="142" t="s">
        <v>193</v>
      </c>
      <c r="D132" s="130">
        <v>325</v>
      </c>
      <c r="E132" s="120">
        <v>0</v>
      </c>
      <c r="F132" s="121">
        <v>1</v>
      </c>
      <c r="G132" s="122">
        <f>Masterclass2353456243423467234[[#This Row],[DIAS]]*Masterclass2353456243423467234[[#This Row],[PAX / Q]]*Masterclass2353456243423467234[[#This Row],[COSTO]]</f>
        <v>0</v>
      </c>
      <c r="H132" s="122">
        <v>0</v>
      </c>
      <c r="I132" s="122">
        <f>Masterclass2353456243423467234[[#This Row],[TTL COSTO]]+Masterclass2353456243423467234[[#This Row],[SERVICIO 15%]]</f>
        <v>0</v>
      </c>
      <c r="J132" s="122">
        <f>Masterclass2353456243423467234[[#This Row],[SUBTOTAL]]*10%</f>
        <v>0</v>
      </c>
      <c r="K132" s="122">
        <f>Masterclass2353456243423467234[[#This Row],[10% Fee]]*16%</f>
        <v>0</v>
      </c>
      <c r="L132" s="122">
        <f>Masterclass2353456243423467234[[#This Row],[IVA]]+Masterclass2353456243423467234[[#This Row],[10% Fee]]+Masterclass2353456243423467234[[#This Row],[SUBTOTAL]]</f>
        <v>0</v>
      </c>
    </row>
    <row r="133" spans="2:12" ht="46.5">
      <c r="B133" s="107"/>
      <c r="C133" s="135" t="s">
        <v>250</v>
      </c>
      <c r="D133" s="130">
        <v>3900</v>
      </c>
      <c r="E133" s="120">
        <v>0</v>
      </c>
      <c r="F133" s="121">
        <v>1</v>
      </c>
      <c r="G133" s="122">
        <f>Masterclass2353456243423467234[[#This Row],[DIAS]]*Masterclass2353456243423467234[[#This Row],[PAX / Q]]*Masterclass2353456243423467234[[#This Row],[COSTO]]</f>
        <v>0</v>
      </c>
      <c r="H133" s="122">
        <v>0</v>
      </c>
      <c r="I133" s="122">
        <f>Masterclass2353456243423467234[[#This Row],[TTL COSTO]]+Masterclass2353456243423467234[[#This Row],[SERVICIO 15%]]</f>
        <v>0</v>
      </c>
      <c r="J133" s="122">
        <f>Masterclass2353456243423467234[[#This Row],[SUBTOTAL]]*10%</f>
        <v>0</v>
      </c>
      <c r="K133" s="122">
        <f>Masterclass2353456243423467234[[#This Row],[10% Fee]]*16%</f>
        <v>0</v>
      </c>
      <c r="L133" s="122">
        <f>Masterclass2353456243423467234[[#This Row],[IVA]]+Masterclass2353456243423467234[[#This Row],[10% Fee]]+Masterclass2353456243423467234[[#This Row],[SUBTOTAL]]</f>
        <v>0</v>
      </c>
    </row>
    <row r="134" spans="2:12" ht="46.5">
      <c r="B134" s="107"/>
      <c r="C134" s="135" t="s">
        <v>251</v>
      </c>
      <c r="D134" s="130">
        <v>910</v>
      </c>
      <c r="E134" s="120">
        <v>0</v>
      </c>
      <c r="F134" s="121">
        <v>1</v>
      </c>
      <c r="G134" s="122">
        <f>Masterclass2353456243423467234[[#This Row],[DIAS]]*Masterclass2353456243423467234[[#This Row],[PAX / Q]]*Masterclass2353456243423467234[[#This Row],[COSTO]]</f>
        <v>0</v>
      </c>
      <c r="H134" s="122">
        <v>0</v>
      </c>
      <c r="I134" s="122">
        <f>Masterclass2353456243423467234[[#This Row],[TTL COSTO]]+Masterclass2353456243423467234[[#This Row],[SERVICIO 15%]]</f>
        <v>0</v>
      </c>
      <c r="J134" s="122">
        <f>Masterclass2353456243423467234[[#This Row],[SUBTOTAL]]*10%</f>
        <v>0</v>
      </c>
      <c r="K134" s="122">
        <f>Masterclass2353456243423467234[[#This Row],[10% Fee]]*16%</f>
        <v>0</v>
      </c>
      <c r="L134" s="122">
        <f>Masterclass2353456243423467234[[#This Row],[IVA]]+Masterclass2353456243423467234[[#This Row],[10% Fee]]+Masterclass2353456243423467234[[#This Row],[SUBTOTAL]]</f>
        <v>0</v>
      </c>
    </row>
    <row r="135" spans="2:12" ht="46.5">
      <c r="B135" s="107"/>
      <c r="C135" s="135" t="s">
        <v>246</v>
      </c>
      <c r="D135" s="130">
        <v>1040</v>
      </c>
      <c r="E135" s="120">
        <v>0</v>
      </c>
      <c r="F135" s="121">
        <v>1</v>
      </c>
      <c r="G135" s="122">
        <f>Masterclass2353456243423467234[[#This Row],[DIAS]]*Masterclass2353456243423467234[[#This Row],[PAX / Q]]*Masterclass2353456243423467234[[#This Row],[COSTO]]</f>
        <v>0</v>
      </c>
      <c r="H135" s="122">
        <v>0</v>
      </c>
      <c r="I135" s="122">
        <f>Masterclass2353456243423467234[[#This Row],[TTL COSTO]]+Masterclass2353456243423467234[[#This Row],[SERVICIO 15%]]</f>
        <v>0</v>
      </c>
      <c r="J135" s="122">
        <f>Masterclass2353456243423467234[[#This Row],[SUBTOTAL]]*10%</f>
        <v>0</v>
      </c>
      <c r="K135" s="122">
        <f>Masterclass2353456243423467234[[#This Row],[10% Fee]]*16%</f>
        <v>0</v>
      </c>
      <c r="L135" s="122">
        <f>Masterclass2353456243423467234[[#This Row],[IVA]]+Masterclass2353456243423467234[[#This Row],[10% Fee]]+Masterclass2353456243423467234[[#This Row],[SUBTOTAL]]</f>
        <v>0</v>
      </c>
    </row>
    <row r="136" spans="2:12" ht="46.5">
      <c r="B136" s="108"/>
      <c r="C136" s="142" t="s">
        <v>252</v>
      </c>
      <c r="D136" s="130">
        <v>56</v>
      </c>
      <c r="E136" s="120">
        <v>0</v>
      </c>
      <c r="F136" s="121">
        <v>1</v>
      </c>
      <c r="G136" s="122">
        <f>Masterclass2353456243423467234[[#This Row],[DIAS]]*Masterclass2353456243423467234[[#This Row],[PAX / Q]]*Masterclass2353456243423467234[[#This Row],[COSTO]]</f>
        <v>0</v>
      </c>
      <c r="H136" s="122">
        <v>0</v>
      </c>
      <c r="I136" s="122">
        <f>Masterclass2353456243423467234[[#This Row],[TTL COSTO]]+Masterclass2353456243423467234[[#This Row],[SERVICIO 15%]]</f>
        <v>0</v>
      </c>
      <c r="J136" s="122">
        <f>Masterclass2353456243423467234[[#This Row],[SUBTOTAL]]*10%</f>
        <v>0</v>
      </c>
      <c r="K136" s="122">
        <f>Masterclass2353456243423467234[[#This Row],[10% Fee]]*16%</f>
        <v>0</v>
      </c>
      <c r="L136" s="122">
        <f>Masterclass2353456243423467234[[#This Row],[IVA]]+Masterclass2353456243423467234[[#This Row],[10% Fee]]+Masterclass2353456243423467234[[#This Row],[SUBTOTAL]]</f>
        <v>0</v>
      </c>
    </row>
    <row r="137" spans="2:12" ht="31">
      <c r="B137" s="107"/>
      <c r="C137" s="135" t="s">
        <v>253</v>
      </c>
      <c r="D137" s="130">
        <v>19</v>
      </c>
      <c r="E137" s="120">
        <v>0</v>
      </c>
      <c r="F137" s="121">
        <v>1</v>
      </c>
      <c r="G137" s="122">
        <f>Masterclass2353456243423467234[[#This Row],[DIAS]]*Masterclass2353456243423467234[[#This Row],[PAX / Q]]*Masterclass2353456243423467234[[#This Row],[COSTO]]</f>
        <v>0</v>
      </c>
      <c r="H137" s="122">
        <v>0</v>
      </c>
      <c r="I137" s="122">
        <f>Masterclass2353456243423467234[[#This Row],[TTL COSTO]]+Masterclass2353456243423467234[[#This Row],[SERVICIO 15%]]</f>
        <v>0</v>
      </c>
      <c r="J137" s="122">
        <f>Masterclass2353456243423467234[[#This Row],[SUBTOTAL]]*10%</f>
        <v>0</v>
      </c>
      <c r="K137" s="122">
        <f>Masterclass2353456243423467234[[#This Row],[10% Fee]]*16%</f>
        <v>0</v>
      </c>
      <c r="L137" s="122">
        <f>Masterclass2353456243423467234[[#This Row],[IVA]]+Masterclass2353456243423467234[[#This Row],[10% Fee]]+Masterclass2353456243423467234[[#This Row],[SUBTOTAL]]</f>
        <v>0</v>
      </c>
    </row>
    <row r="138" spans="2:12" ht="46.5">
      <c r="B138" s="107"/>
      <c r="C138" s="135" t="s">
        <v>254</v>
      </c>
      <c r="D138" s="130">
        <v>21</v>
      </c>
      <c r="E138" s="120">
        <v>0</v>
      </c>
      <c r="F138" s="121">
        <v>1</v>
      </c>
      <c r="G138" s="122">
        <f>Masterclass2353456243423467234[[#This Row],[DIAS]]*Masterclass2353456243423467234[[#This Row],[PAX / Q]]*Masterclass2353456243423467234[[#This Row],[COSTO]]</f>
        <v>0</v>
      </c>
      <c r="H138" s="122">
        <v>0</v>
      </c>
      <c r="I138" s="122">
        <f>Masterclass2353456243423467234[[#This Row],[TTL COSTO]]+Masterclass2353456243423467234[[#This Row],[SERVICIO 15%]]</f>
        <v>0</v>
      </c>
      <c r="J138" s="122">
        <f>Masterclass2353456243423467234[[#This Row],[SUBTOTAL]]*10%</f>
        <v>0</v>
      </c>
      <c r="K138" s="122">
        <f>Masterclass2353456243423467234[[#This Row],[10% Fee]]*16%</f>
        <v>0</v>
      </c>
      <c r="L138" s="122">
        <f>Masterclass2353456243423467234[[#This Row],[IVA]]+Masterclass2353456243423467234[[#This Row],[10% Fee]]+Masterclass2353456243423467234[[#This Row],[SUBTOTAL]]</f>
        <v>0</v>
      </c>
    </row>
    <row r="139" spans="2:12" ht="31">
      <c r="B139" s="107"/>
      <c r="C139" s="135" t="s">
        <v>255</v>
      </c>
      <c r="D139" s="130">
        <v>136</v>
      </c>
      <c r="E139" s="120">
        <v>0</v>
      </c>
      <c r="F139" s="121">
        <v>1</v>
      </c>
      <c r="G139" s="122">
        <f>Masterclass2353456243423467234[[#This Row],[DIAS]]*Masterclass2353456243423467234[[#This Row],[PAX / Q]]*Masterclass2353456243423467234[[#This Row],[COSTO]]</f>
        <v>0</v>
      </c>
      <c r="H139" s="122">
        <v>0</v>
      </c>
      <c r="I139" s="122">
        <f>Masterclass2353456243423467234[[#This Row],[TTL COSTO]]+Masterclass2353456243423467234[[#This Row],[SERVICIO 15%]]</f>
        <v>0</v>
      </c>
      <c r="J139" s="122">
        <f>Masterclass2353456243423467234[[#This Row],[SUBTOTAL]]*10%</f>
        <v>0</v>
      </c>
      <c r="K139" s="122">
        <f>Masterclass2353456243423467234[[#This Row],[10% Fee]]*16%</f>
        <v>0</v>
      </c>
      <c r="L139" s="122">
        <f>Masterclass2353456243423467234[[#This Row],[IVA]]+Masterclass2353456243423467234[[#This Row],[10% Fee]]+Masterclass2353456243423467234[[#This Row],[SUBTOTAL]]</f>
        <v>0</v>
      </c>
    </row>
    <row r="140" spans="2:12" ht="31">
      <c r="B140" s="108"/>
      <c r="C140" s="135" t="s">
        <v>256</v>
      </c>
      <c r="D140" s="130">
        <v>11</v>
      </c>
      <c r="E140" s="120">
        <v>0</v>
      </c>
      <c r="F140" s="121">
        <v>1</v>
      </c>
      <c r="G140" s="122">
        <f>Masterclass2353456243423467234[[#This Row],[DIAS]]*Masterclass2353456243423467234[[#This Row],[PAX / Q]]*Masterclass2353456243423467234[[#This Row],[COSTO]]</f>
        <v>0</v>
      </c>
      <c r="H140" s="122">
        <v>0</v>
      </c>
      <c r="I140" s="122">
        <f>Masterclass2353456243423467234[[#This Row],[TTL COSTO]]+Masterclass2353456243423467234[[#This Row],[SERVICIO 15%]]</f>
        <v>0</v>
      </c>
      <c r="J140" s="122">
        <f>Masterclass2353456243423467234[[#This Row],[SUBTOTAL]]*10%</f>
        <v>0</v>
      </c>
      <c r="K140" s="122">
        <f>Masterclass2353456243423467234[[#This Row],[10% Fee]]*16%</f>
        <v>0</v>
      </c>
      <c r="L140" s="122">
        <f>Masterclass2353456243423467234[[#This Row],[IVA]]+Masterclass2353456243423467234[[#This Row],[10% Fee]]+Masterclass2353456243423467234[[#This Row],[SUBTOTAL]]</f>
        <v>0</v>
      </c>
    </row>
    <row r="141" spans="2:12" ht="31">
      <c r="B141" s="107"/>
      <c r="C141" s="135" t="s">
        <v>257</v>
      </c>
      <c r="D141" s="130">
        <v>26</v>
      </c>
      <c r="E141" s="120">
        <v>0</v>
      </c>
      <c r="F141" s="121">
        <v>1</v>
      </c>
      <c r="G141" s="122">
        <f>Masterclass2353456243423467234[[#This Row],[DIAS]]*Masterclass2353456243423467234[[#This Row],[PAX / Q]]*Masterclass2353456243423467234[[#This Row],[COSTO]]</f>
        <v>0</v>
      </c>
      <c r="H141" s="122">
        <v>0</v>
      </c>
      <c r="I141" s="122">
        <f>Masterclass2353456243423467234[[#This Row],[TTL COSTO]]+Masterclass2353456243423467234[[#This Row],[SERVICIO 15%]]</f>
        <v>0</v>
      </c>
      <c r="J141" s="122">
        <f>Masterclass2353456243423467234[[#This Row],[SUBTOTAL]]*10%</f>
        <v>0</v>
      </c>
      <c r="K141" s="122">
        <f>Masterclass2353456243423467234[[#This Row],[10% Fee]]*16%</f>
        <v>0</v>
      </c>
      <c r="L141" s="122">
        <f>Masterclass2353456243423467234[[#This Row],[IVA]]+Masterclass2353456243423467234[[#This Row],[10% Fee]]+Masterclass2353456243423467234[[#This Row],[SUBTOTAL]]</f>
        <v>0</v>
      </c>
    </row>
    <row r="142" spans="2:12" ht="15.5">
      <c r="B142" s="107"/>
      <c r="C142" s="135" t="s">
        <v>258</v>
      </c>
      <c r="D142" s="130">
        <v>13</v>
      </c>
      <c r="E142" s="120">
        <v>0</v>
      </c>
      <c r="F142" s="121">
        <v>1</v>
      </c>
      <c r="G142" s="122">
        <f>Masterclass2353456243423467234[[#This Row],[DIAS]]*Masterclass2353456243423467234[[#This Row],[PAX / Q]]*Masterclass2353456243423467234[[#This Row],[COSTO]]</f>
        <v>0</v>
      </c>
      <c r="H142" s="122">
        <v>0</v>
      </c>
      <c r="I142" s="122">
        <f>Masterclass2353456243423467234[[#This Row],[TTL COSTO]]+Masterclass2353456243423467234[[#This Row],[SERVICIO 15%]]</f>
        <v>0</v>
      </c>
      <c r="J142" s="122">
        <f>Masterclass2353456243423467234[[#This Row],[SUBTOTAL]]*10%</f>
        <v>0</v>
      </c>
      <c r="K142" s="122">
        <f>Masterclass2353456243423467234[[#This Row],[10% Fee]]*16%</f>
        <v>0</v>
      </c>
      <c r="L142" s="122">
        <f>Masterclass2353456243423467234[[#This Row],[IVA]]+Masterclass2353456243423467234[[#This Row],[10% Fee]]+Masterclass2353456243423467234[[#This Row],[SUBTOTAL]]</f>
        <v>0</v>
      </c>
    </row>
    <row r="143" spans="2:12" ht="15.5">
      <c r="B143" s="107"/>
      <c r="C143" s="135" t="s">
        <v>244</v>
      </c>
      <c r="D143" s="130">
        <v>20</v>
      </c>
      <c r="E143" s="120">
        <v>0</v>
      </c>
      <c r="F143" s="121">
        <v>1</v>
      </c>
      <c r="G143" s="122">
        <f>Masterclass2353456243423467234[[#This Row],[DIAS]]*Masterclass2353456243423467234[[#This Row],[PAX / Q]]*Masterclass2353456243423467234[[#This Row],[COSTO]]</f>
        <v>0</v>
      </c>
      <c r="H143" s="122">
        <v>0</v>
      </c>
      <c r="I143" s="122">
        <f>Masterclass2353456243423467234[[#This Row],[TTL COSTO]]+Masterclass2353456243423467234[[#This Row],[SERVICIO 15%]]</f>
        <v>0</v>
      </c>
      <c r="J143" s="122">
        <f>Masterclass2353456243423467234[[#This Row],[SUBTOTAL]]*10%</f>
        <v>0</v>
      </c>
      <c r="K143" s="122">
        <f>Masterclass2353456243423467234[[#This Row],[10% Fee]]*16%</f>
        <v>0</v>
      </c>
      <c r="L143" s="122">
        <f>Masterclass2353456243423467234[[#This Row],[IVA]]+Masterclass2353456243423467234[[#This Row],[10% Fee]]+Masterclass2353456243423467234[[#This Row],[SUBTOTAL]]</f>
        <v>0</v>
      </c>
    </row>
    <row r="144" spans="2:12" ht="15.5">
      <c r="B144" s="107"/>
      <c r="C144" s="135" t="s">
        <v>259</v>
      </c>
      <c r="D144" s="130">
        <v>21</v>
      </c>
      <c r="E144" s="120">
        <v>0</v>
      </c>
      <c r="F144" s="121">
        <v>1</v>
      </c>
      <c r="G144" s="122">
        <f>Masterclass2353456243423467234[[#This Row],[DIAS]]*Masterclass2353456243423467234[[#This Row],[PAX / Q]]*Masterclass2353456243423467234[[#This Row],[COSTO]]</f>
        <v>0</v>
      </c>
      <c r="H144" s="122">
        <v>0</v>
      </c>
      <c r="I144" s="122">
        <f>Masterclass2353456243423467234[[#This Row],[TTL COSTO]]+Masterclass2353456243423467234[[#This Row],[SERVICIO 15%]]</f>
        <v>0</v>
      </c>
      <c r="J144" s="122">
        <f>Masterclass2353456243423467234[[#This Row],[SUBTOTAL]]*10%</f>
        <v>0</v>
      </c>
      <c r="K144" s="122">
        <f>Masterclass2353456243423467234[[#This Row],[10% Fee]]*16%</f>
        <v>0</v>
      </c>
      <c r="L144" s="122">
        <f>Masterclass2353456243423467234[[#This Row],[IVA]]+Masterclass2353456243423467234[[#This Row],[10% Fee]]+Masterclass2353456243423467234[[#This Row],[SUBTOTAL]]</f>
        <v>0</v>
      </c>
    </row>
    <row r="145" spans="2:12" ht="31">
      <c r="B145" s="108"/>
      <c r="C145" s="135" t="s">
        <v>248</v>
      </c>
      <c r="D145" s="130">
        <v>2080</v>
      </c>
      <c r="E145" s="120">
        <v>0</v>
      </c>
      <c r="F145" s="121">
        <v>1</v>
      </c>
      <c r="G145" s="122">
        <f>Masterclass2353456243423467234[[#This Row],[DIAS]]*Masterclass2353456243423467234[[#This Row],[PAX / Q]]*Masterclass2353456243423467234[[#This Row],[COSTO]]</f>
        <v>0</v>
      </c>
      <c r="H145" s="122">
        <v>0</v>
      </c>
      <c r="I145" s="122">
        <f>Masterclass2353456243423467234[[#This Row],[TTL COSTO]]+Masterclass2353456243423467234[[#This Row],[SERVICIO 15%]]</f>
        <v>0</v>
      </c>
      <c r="J145" s="122">
        <f>Masterclass2353456243423467234[[#This Row],[SUBTOTAL]]*10%</f>
        <v>0</v>
      </c>
      <c r="K145" s="122">
        <f>Masterclass2353456243423467234[[#This Row],[10% Fee]]*16%</f>
        <v>0</v>
      </c>
      <c r="L145" s="122">
        <f>Masterclass2353456243423467234[[#This Row],[IVA]]+Masterclass2353456243423467234[[#This Row],[10% Fee]]+Masterclass2353456243423467234[[#This Row],[SUBTOTAL]]</f>
        <v>0</v>
      </c>
    </row>
    <row r="146" spans="2:12" ht="31">
      <c r="B146" s="107"/>
      <c r="C146" s="142" t="s">
        <v>183</v>
      </c>
      <c r="D146" s="130">
        <v>325</v>
      </c>
      <c r="E146" s="120">
        <v>0</v>
      </c>
      <c r="F146" s="121">
        <v>1</v>
      </c>
      <c r="G146" s="122">
        <f>Masterclass2353456243423467234[[#This Row],[DIAS]]*Masterclass2353456243423467234[[#This Row],[PAX / Q]]*Masterclass2353456243423467234[[#This Row],[COSTO]]</f>
        <v>0</v>
      </c>
      <c r="H146" s="122">
        <v>0</v>
      </c>
      <c r="I146" s="122">
        <f>Masterclass2353456243423467234[[#This Row],[TTL COSTO]]+Masterclass2353456243423467234[[#This Row],[SERVICIO 15%]]</f>
        <v>0</v>
      </c>
      <c r="J146" s="122">
        <f>Masterclass2353456243423467234[[#This Row],[SUBTOTAL]]*10%</f>
        <v>0</v>
      </c>
      <c r="K146" s="122">
        <f>Masterclass2353456243423467234[[#This Row],[10% Fee]]*16%</f>
        <v>0</v>
      </c>
      <c r="L146" s="122">
        <f>Masterclass2353456243423467234[[#This Row],[IVA]]+Masterclass2353456243423467234[[#This Row],[10% Fee]]+Masterclass2353456243423467234[[#This Row],[SUBTOTAL]]</f>
        <v>0</v>
      </c>
    </row>
    <row r="147" spans="2:12" ht="31">
      <c r="B147" s="107"/>
      <c r="C147" s="135" t="s">
        <v>179</v>
      </c>
      <c r="D147" s="130">
        <v>104</v>
      </c>
      <c r="E147" s="120">
        <v>0</v>
      </c>
      <c r="F147" s="121">
        <v>1</v>
      </c>
      <c r="G147" s="122">
        <f>Masterclass2353456243423467234[[#This Row],[DIAS]]*Masterclass2353456243423467234[[#This Row],[PAX / Q]]*Masterclass2353456243423467234[[#This Row],[COSTO]]</f>
        <v>0</v>
      </c>
      <c r="H147" s="122">
        <v>0</v>
      </c>
      <c r="I147" s="122">
        <f>Masterclass2353456243423467234[[#This Row],[TTL COSTO]]+Masterclass2353456243423467234[[#This Row],[SERVICIO 15%]]</f>
        <v>0</v>
      </c>
      <c r="J147" s="122">
        <f>Masterclass2353456243423467234[[#This Row],[SUBTOTAL]]*10%</f>
        <v>0</v>
      </c>
      <c r="K147" s="122">
        <f>Masterclass2353456243423467234[[#This Row],[10% Fee]]*16%</f>
        <v>0</v>
      </c>
      <c r="L147" s="122">
        <f>Masterclass2353456243423467234[[#This Row],[IVA]]+Masterclass2353456243423467234[[#This Row],[10% Fee]]+Masterclass2353456243423467234[[#This Row],[SUBTOTAL]]</f>
        <v>0</v>
      </c>
    </row>
    <row r="148" spans="2:12" ht="31">
      <c r="B148" s="4"/>
      <c r="C148" s="2" t="s">
        <v>260</v>
      </c>
      <c r="D148" s="36"/>
      <c r="E148" s="2"/>
      <c r="F148" s="2"/>
      <c r="G148" s="2"/>
      <c r="H148" s="2"/>
      <c r="I148" s="2"/>
      <c r="J148" s="2"/>
      <c r="K148" s="2"/>
      <c r="L148" s="2"/>
    </row>
    <row r="149" spans="2:12" ht="15.5">
      <c r="B149" s="108">
        <v>46241</v>
      </c>
      <c r="C149" s="142" t="s">
        <v>261</v>
      </c>
      <c r="D149" s="130">
        <v>65</v>
      </c>
      <c r="E149" s="120">
        <v>51</v>
      </c>
      <c r="F149" s="121">
        <v>1</v>
      </c>
      <c r="G149" s="122">
        <f>Masterclass2353456243423467234[[#This Row],[DIAS]]*Masterclass2353456243423467234[[#This Row],[PAX / Q]]*Masterclass2353456243423467234[[#This Row],[COSTO]]</f>
        <v>3315</v>
      </c>
      <c r="H149" s="122">
        <v>0</v>
      </c>
      <c r="I149" s="122">
        <f>Masterclass2353456243423467234[[#This Row],[TTL COSTO]]+Masterclass2353456243423467234[[#This Row],[SERVICIO 15%]]</f>
        <v>3315</v>
      </c>
      <c r="J149" s="122">
        <f>Masterclass2353456243423467234[[#This Row],[SUBTOTAL]]*10%</f>
        <v>331.5</v>
      </c>
      <c r="K149" s="122">
        <f>Masterclass2353456243423467234[[#This Row],[10% Fee]]*16%</f>
        <v>53.04</v>
      </c>
      <c r="L149" s="122">
        <f>Masterclass2353456243423467234[[#This Row],[IVA]]+Masterclass2353456243423467234[[#This Row],[10% Fee]]+Masterclass2353456243423467234[[#This Row],[SUBTOTAL]]</f>
        <v>3699.54</v>
      </c>
    </row>
    <row r="150" spans="2:12" ht="31">
      <c r="B150" s="108">
        <v>46241</v>
      </c>
      <c r="C150" s="142" t="s">
        <v>174</v>
      </c>
      <c r="D150" s="130">
        <v>390</v>
      </c>
      <c r="E150" s="120">
        <v>2</v>
      </c>
      <c r="F150" s="121">
        <v>1</v>
      </c>
      <c r="G150" s="122">
        <f>Masterclass2353456243423467234[[#This Row],[DIAS]]*Masterclass2353456243423467234[[#This Row],[PAX / Q]]*Masterclass2353456243423467234[[#This Row],[COSTO]]</f>
        <v>780</v>
      </c>
      <c r="H150" s="122">
        <v>0</v>
      </c>
      <c r="I150" s="122">
        <f>Masterclass2353456243423467234[[#This Row],[TTL COSTO]]+Masterclass2353456243423467234[[#This Row],[SERVICIO 15%]]</f>
        <v>780</v>
      </c>
      <c r="J150" s="122">
        <f>Masterclass2353456243423467234[[#This Row],[SUBTOTAL]]*10%</f>
        <v>78</v>
      </c>
      <c r="K150" s="122">
        <f>Masterclass2353456243423467234[[#This Row],[10% Fee]]*16%</f>
        <v>12.48</v>
      </c>
      <c r="L150" s="122">
        <f>Masterclass2353456243423467234[[#This Row],[IVA]]+Masterclass2353456243423467234[[#This Row],[10% Fee]]+Masterclass2353456243423467234[[#This Row],[SUBTOTAL]]</f>
        <v>870.48</v>
      </c>
    </row>
    <row r="151" spans="2:12" ht="31">
      <c r="B151" s="108">
        <v>46241</v>
      </c>
      <c r="C151" s="142" t="s">
        <v>175</v>
      </c>
      <c r="D151" s="130">
        <v>455</v>
      </c>
      <c r="E151" s="120">
        <v>0</v>
      </c>
      <c r="F151" s="121">
        <v>1</v>
      </c>
      <c r="G151" s="122">
        <f>Masterclass2353456243423467234[[#This Row],[DIAS]]*Masterclass2353456243423467234[[#This Row],[PAX / Q]]*Masterclass2353456243423467234[[#This Row],[COSTO]]</f>
        <v>0</v>
      </c>
      <c r="H151" s="122">
        <v>0</v>
      </c>
      <c r="I151" s="122">
        <f>Masterclass2353456243423467234[[#This Row],[TTL COSTO]]+Masterclass2353456243423467234[[#This Row],[SERVICIO 15%]]</f>
        <v>0</v>
      </c>
      <c r="J151" s="122">
        <f>Masterclass2353456243423467234[[#This Row],[SUBTOTAL]]*10%</f>
        <v>0</v>
      </c>
      <c r="K151" s="122">
        <f>Masterclass2353456243423467234[[#This Row],[10% Fee]]*16%</f>
        <v>0</v>
      </c>
      <c r="L151" s="122">
        <f>Masterclass2353456243423467234[[#This Row],[IVA]]+Masterclass2353456243423467234[[#This Row],[10% Fee]]+Masterclass2353456243423467234[[#This Row],[SUBTOTAL]]</f>
        <v>0</v>
      </c>
    </row>
    <row r="152" spans="2:12" ht="15.5">
      <c r="B152" s="108">
        <v>46241</v>
      </c>
      <c r="C152" s="142" t="s">
        <v>176</v>
      </c>
      <c r="D152" s="130">
        <v>423</v>
      </c>
      <c r="E152" s="120">
        <v>1</v>
      </c>
      <c r="F152" s="121">
        <v>1</v>
      </c>
      <c r="G152" s="122">
        <f>Masterclass2353456243423467234[[#This Row],[DIAS]]*Masterclass2353456243423467234[[#This Row],[PAX / Q]]*Masterclass2353456243423467234[[#This Row],[COSTO]]</f>
        <v>423</v>
      </c>
      <c r="H152" s="122">
        <v>0</v>
      </c>
      <c r="I152" s="122">
        <f>Masterclass2353456243423467234[[#This Row],[TTL COSTO]]+Masterclass2353456243423467234[[#This Row],[SERVICIO 15%]]</f>
        <v>423</v>
      </c>
      <c r="J152" s="122">
        <f>Masterclass2353456243423467234[[#This Row],[SUBTOTAL]]*10%</f>
        <v>42.300000000000004</v>
      </c>
      <c r="K152" s="122">
        <f>Masterclass2353456243423467234[[#This Row],[10% Fee]]*16%</f>
        <v>6.7680000000000007</v>
      </c>
      <c r="L152" s="122">
        <f>Masterclass2353456243423467234[[#This Row],[IVA]]+Masterclass2353456243423467234[[#This Row],[10% Fee]]+Masterclass2353456243423467234[[#This Row],[SUBTOTAL]]</f>
        <v>472.06799999999998</v>
      </c>
    </row>
    <row r="153" spans="2:12" ht="31">
      <c r="B153" s="108">
        <v>46241</v>
      </c>
      <c r="C153" s="142" t="s">
        <v>177</v>
      </c>
      <c r="D153" s="130">
        <v>98</v>
      </c>
      <c r="E153" s="120">
        <v>2</v>
      </c>
      <c r="F153" s="121">
        <v>1</v>
      </c>
      <c r="G153" s="122">
        <f>Masterclass2353456243423467234[[#This Row],[DIAS]]*Masterclass2353456243423467234[[#This Row],[PAX / Q]]*Masterclass2353456243423467234[[#This Row],[COSTO]]</f>
        <v>196</v>
      </c>
      <c r="H153" s="122">
        <v>0</v>
      </c>
      <c r="I153" s="122">
        <f>Masterclass2353456243423467234[[#This Row],[TTL COSTO]]+Masterclass2353456243423467234[[#This Row],[SERVICIO 15%]]</f>
        <v>196</v>
      </c>
      <c r="J153" s="122">
        <f>Masterclass2353456243423467234[[#This Row],[SUBTOTAL]]*10%</f>
        <v>19.600000000000001</v>
      </c>
      <c r="K153" s="122">
        <f>Masterclass2353456243423467234[[#This Row],[10% Fee]]*16%</f>
        <v>3.1360000000000001</v>
      </c>
      <c r="L153" s="122">
        <f>Masterclass2353456243423467234[[#This Row],[IVA]]+Masterclass2353456243423467234[[#This Row],[10% Fee]]+Masterclass2353456243423467234[[#This Row],[SUBTOTAL]]</f>
        <v>218.73599999999999</v>
      </c>
    </row>
    <row r="154" spans="2:12" ht="31">
      <c r="B154" s="108">
        <v>46241</v>
      </c>
      <c r="C154" s="142" t="s">
        <v>178</v>
      </c>
      <c r="D154" s="130">
        <v>423</v>
      </c>
      <c r="E154" s="120">
        <v>2</v>
      </c>
      <c r="F154" s="121">
        <v>1</v>
      </c>
      <c r="G154" s="122">
        <f>Masterclass2353456243423467234[[#This Row],[DIAS]]*Masterclass2353456243423467234[[#This Row],[PAX / Q]]*Masterclass2353456243423467234[[#This Row],[COSTO]]</f>
        <v>846</v>
      </c>
      <c r="H154" s="122">
        <v>0</v>
      </c>
      <c r="I154" s="122">
        <f>Masterclass2353456243423467234[[#This Row],[TTL COSTO]]+Masterclass2353456243423467234[[#This Row],[SERVICIO 15%]]</f>
        <v>846</v>
      </c>
      <c r="J154" s="122">
        <f>Masterclass2353456243423467234[[#This Row],[SUBTOTAL]]*10%</f>
        <v>84.600000000000009</v>
      </c>
      <c r="K154" s="122">
        <f>Masterclass2353456243423467234[[#This Row],[10% Fee]]*16%</f>
        <v>13.536000000000001</v>
      </c>
      <c r="L154" s="122">
        <f>Masterclass2353456243423467234[[#This Row],[IVA]]+Masterclass2353456243423467234[[#This Row],[10% Fee]]+Masterclass2353456243423467234[[#This Row],[SUBTOTAL]]</f>
        <v>944.13599999999997</v>
      </c>
    </row>
    <row r="155" spans="2:12" ht="31">
      <c r="B155" s="108">
        <v>46241</v>
      </c>
      <c r="C155" s="135" t="s">
        <v>179</v>
      </c>
      <c r="D155" s="130">
        <v>104</v>
      </c>
      <c r="E155" s="120">
        <v>0</v>
      </c>
      <c r="F155" s="121">
        <v>1</v>
      </c>
      <c r="G155" s="122">
        <f>Masterclass2353456243423467234[[#This Row],[DIAS]]*Masterclass2353456243423467234[[#This Row],[PAX / Q]]*Masterclass2353456243423467234[[#This Row],[COSTO]]</f>
        <v>0</v>
      </c>
      <c r="H155" s="122">
        <v>0</v>
      </c>
      <c r="I155" s="122">
        <f>Masterclass2353456243423467234[[#This Row],[TTL COSTO]]+Masterclass2353456243423467234[[#This Row],[SERVICIO 15%]]</f>
        <v>0</v>
      </c>
      <c r="J155" s="122">
        <f>Masterclass2353456243423467234[[#This Row],[SUBTOTAL]]*10%</f>
        <v>0</v>
      </c>
      <c r="K155" s="122">
        <f>Masterclass2353456243423467234[[#This Row],[10% Fee]]*16%</f>
        <v>0</v>
      </c>
      <c r="L155" s="122">
        <f>Masterclass2353456243423467234[[#This Row],[IVA]]+Masterclass2353456243423467234[[#This Row],[10% Fee]]+Masterclass2353456243423467234[[#This Row],[SUBTOTAL]]</f>
        <v>0</v>
      </c>
    </row>
    <row r="156" spans="2:12" ht="46.5">
      <c r="B156" s="108">
        <v>46241</v>
      </c>
      <c r="C156" s="142" t="s">
        <v>180</v>
      </c>
      <c r="D156" s="130">
        <v>13</v>
      </c>
      <c r="E156" s="120">
        <v>51</v>
      </c>
      <c r="F156" s="121">
        <v>1</v>
      </c>
      <c r="G156" s="122">
        <f>Masterclass2353456243423467234[[#This Row],[DIAS]]*Masterclass2353456243423467234[[#This Row],[PAX / Q]]*Masterclass2353456243423467234[[#This Row],[COSTO]]</f>
        <v>663</v>
      </c>
      <c r="H156" s="122">
        <v>0</v>
      </c>
      <c r="I156" s="122">
        <f>Masterclass2353456243423467234[[#This Row],[TTL COSTO]]+Masterclass2353456243423467234[[#This Row],[SERVICIO 15%]]</f>
        <v>663</v>
      </c>
      <c r="J156" s="122">
        <f>Masterclass2353456243423467234[[#This Row],[SUBTOTAL]]*10%</f>
        <v>66.3</v>
      </c>
      <c r="K156" s="122">
        <f>Masterclass2353456243423467234[[#This Row],[10% Fee]]*16%</f>
        <v>10.608000000000001</v>
      </c>
      <c r="L156" s="122">
        <f>Masterclass2353456243423467234[[#This Row],[IVA]]+Masterclass2353456243423467234[[#This Row],[10% Fee]]+Masterclass2353456243423467234[[#This Row],[SUBTOTAL]]</f>
        <v>739.90800000000002</v>
      </c>
    </row>
    <row r="157" spans="2:12" ht="18.649999999999999" customHeight="1">
      <c r="B157" s="4"/>
      <c r="C157" s="5" t="s">
        <v>62</v>
      </c>
      <c r="D157" s="36"/>
      <c r="E157" s="2"/>
      <c r="F157" s="2"/>
      <c r="G157" s="2"/>
      <c r="H157" s="2"/>
      <c r="I157" s="2"/>
      <c r="J157" s="2"/>
      <c r="K157" s="2"/>
      <c r="L157" s="2"/>
    </row>
    <row r="158" spans="2:12" ht="51" customHeight="1">
      <c r="B158" s="28"/>
      <c r="C158" s="44" t="s">
        <v>63</v>
      </c>
      <c r="D158" s="39">
        <v>23</v>
      </c>
      <c r="E158" s="120">
        <v>1</v>
      </c>
      <c r="F158" s="121">
        <v>1</v>
      </c>
      <c r="G158" s="152">
        <f>Masterclass2353456243423467234[[#This Row],[DIAS]]*Masterclass2353456243423467234[[#This Row],[PAX / Q]]*Masterclass2353456243423467234[[#This Row],[COSTO]]</f>
        <v>23</v>
      </c>
      <c r="H158" s="152">
        <v>0</v>
      </c>
      <c r="I158" s="152">
        <f>Masterclass2353456243423467234[[#This Row],[TTL COSTO]]+Masterclass2353456243423467234[[#This Row],[SERVICIO 15%]]</f>
        <v>23</v>
      </c>
      <c r="J158" s="152">
        <f>Masterclass2353456243423467234[[#This Row],[SUBTOTAL]]*10%</f>
        <v>2.3000000000000003</v>
      </c>
      <c r="K158" s="152">
        <f>Masterclass2353456243423467234[[#This Row],[10% Fee]]*16%</f>
        <v>0.36800000000000005</v>
      </c>
      <c r="L158" s="152">
        <f>Masterclass2353456243423467234[[#This Row],[IVA]]+Masterclass2353456243423467234[[#This Row],[10% Fee]]+Masterclass2353456243423467234[[#This Row],[SUBTOTAL]]</f>
        <v>25.667999999999999</v>
      </c>
    </row>
    <row r="159" spans="2:12" ht="37.4" customHeight="1">
      <c r="B159" s="28"/>
      <c r="C159" s="44" t="s">
        <v>64</v>
      </c>
      <c r="D159" s="39">
        <v>5</v>
      </c>
      <c r="E159" s="120">
        <v>53</v>
      </c>
      <c r="F159" s="121">
        <v>1</v>
      </c>
      <c r="G159" s="152">
        <f>Masterclass2353456243423467234[[#This Row],[DIAS]]*Masterclass2353456243423467234[[#This Row],[PAX / Q]]*Masterclass2353456243423467234[[#This Row],[COSTO]]</f>
        <v>265</v>
      </c>
      <c r="H159" s="152">
        <v>0</v>
      </c>
      <c r="I159" s="152">
        <f>Masterclass2353456243423467234[[#This Row],[TTL COSTO]]+Masterclass2353456243423467234[[#This Row],[SERVICIO 15%]]</f>
        <v>265</v>
      </c>
      <c r="J159" s="152">
        <f>Masterclass2353456243423467234[[#This Row],[SUBTOTAL]]*10%</f>
        <v>26.5</v>
      </c>
      <c r="K159" s="152">
        <f>Masterclass2353456243423467234[[#This Row],[10% Fee]]*16%</f>
        <v>4.24</v>
      </c>
      <c r="L159" s="152">
        <f>Masterclass2353456243423467234[[#This Row],[IVA]]+Masterclass2353456243423467234[[#This Row],[10% Fee]]+Masterclass2353456243423467234[[#This Row],[SUBTOTAL]]</f>
        <v>295.74</v>
      </c>
    </row>
    <row r="160" spans="2:12" ht="59.15" customHeight="1">
      <c r="B160" s="28"/>
      <c r="C160" s="44" t="s">
        <v>65</v>
      </c>
      <c r="D160" s="39">
        <v>7</v>
      </c>
      <c r="E160" s="120">
        <v>53</v>
      </c>
      <c r="F160" s="121">
        <v>1</v>
      </c>
      <c r="G160" s="152">
        <f>Masterclass2353456243423467234[[#This Row],[DIAS]]*Masterclass2353456243423467234[[#This Row],[PAX / Q]]*Masterclass2353456243423467234[[#This Row],[COSTO]]</f>
        <v>371</v>
      </c>
      <c r="H160" s="152">
        <v>0</v>
      </c>
      <c r="I160" s="152">
        <f>Masterclass2353456243423467234[[#This Row],[TTL COSTO]]+Masterclass2353456243423467234[[#This Row],[SERVICIO 15%]]</f>
        <v>371</v>
      </c>
      <c r="J160" s="152">
        <f>Masterclass2353456243423467234[[#This Row],[SUBTOTAL]]*10%</f>
        <v>37.1</v>
      </c>
      <c r="K160" s="152">
        <f>Masterclass2353456243423467234[[#This Row],[10% Fee]]*16%</f>
        <v>5.9359999999999999</v>
      </c>
      <c r="L160" s="152">
        <f>Masterclass2353456243423467234[[#This Row],[IVA]]+Masterclass2353456243423467234[[#This Row],[10% Fee]]+Masterclass2353456243423467234[[#This Row],[SUBTOTAL]]</f>
        <v>414.036</v>
      </c>
    </row>
    <row r="161" spans="2:12" ht="24" customHeight="1">
      <c r="B161" s="4"/>
      <c r="C161" s="105" t="s">
        <v>66</v>
      </c>
      <c r="D161" s="36"/>
      <c r="E161" s="2"/>
      <c r="F161" s="2"/>
      <c r="G161" s="2"/>
      <c r="H161" s="2"/>
      <c r="I161" s="2"/>
      <c r="J161" s="2"/>
      <c r="K161" s="2"/>
      <c r="L161" s="2"/>
    </row>
    <row r="162" spans="2:12" ht="31">
      <c r="B162" s="108"/>
      <c r="C162" s="127" t="s">
        <v>67</v>
      </c>
      <c r="D162" s="130">
        <v>170</v>
      </c>
      <c r="E162" s="120">
        <v>51</v>
      </c>
      <c r="F162" s="121">
        <v>1</v>
      </c>
      <c r="G162" s="122">
        <f>Masterclass2353456243423467234[[#This Row],[DIAS]]*Masterclass2353456243423467234[[#This Row],[PAX / Q]]*Masterclass2353456243423467234[[#This Row],[COSTO]]</f>
        <v>8670</v>
      </c>
      <c r="H162" s="122">
        <v>0</v>
      </c>
      <c r="I162" s="122">
        <f>Masterclass2353456243423467234[[#This Row],[TTL COSTO]]+Masterclass2353456243423467234[[#This Row],[SERVICIO 15%]]</f>
        <v>8670</v>
      </c>
      <c r="J162" s="122">
        <f>Masterclass2353456243423467234[[#This Row],[SUBTOTAL]]*10%</f>
        <v>867</v>
      </c>
      <c r="K162" s="122">
        <f>Masterclass2353456243423467234[[#This Row],[10% Fee]]*16%</f>
        <v>138.72</v>
      </c>
      <c r="L162" s="122">
        <f>Masterclass2353456243423467234[[#This Row],[IVA]]+Masterclass2353456243423467234[[#This Row],[10% Fee]]+Masterclass2353456243423467234[[#This Row],[SUBTOTAL]]</f>
        <v>9675.7199999999993</v>
      </c>
    </row>
    <row r="163" spans="2:12" ht="31">
      <c r="B163" s="108"/>
      <c r="C163" s="127" t="s">
        <v>68</v>
      </c>
      <c r="D163" s="130">
        <v>170</v>
      </c>
      <c r="E163" s="120">
        <v>51</v>
      </c>
      <c r="F163" s="121">
        <v>1</v>
      </c>
      <c r="G163" s="122">
        <f>Masterclass2353456243423467234[[#This Row],[DIAS]]*Masterclass2353456243423467234[[#This Row],[PAX / Q]]*Masterclass2353456243423467234[[#This Row],[COSTO]]</f>
        <v>8670</v>
      </c>
      <c r="H163" s="122">
        <v>0</v>
      </c>
      <c r="I163" s="122">
        <f>Masterclass2353456243423467234[[#This Row],[TTL COSTO]]+Masterclass2353456243423467234[[#This Row],[SERVICIO 15%]]</f>
        <v>8670</v>
      </c>
      <c r="J163" s="122">
        <f>Masterclass2353456243423467234[[#This Row],[SUBTOTAL]]*10%</f>
        <v>867</v>
      </c>
      <c r="K163" s="122">
        <f>Masterclass2353456243423467234[[#This Row],[10% Fee]]*16%</f>
        <v>138.72</v>
      </c>
      <c r="L163" s="122">
        <f>Masterclass2353456243423467234[[#This Row],[IVA]]+Masterclass2353456243423467234[[#This Row],[10% Fee]]+Masterclass2353456243423467234[[#This Row],[SUBTOTAL]]</f>
        <v>9675.7199999999993</v>
      </c>
    </row>
    <row r="164" spans="2:12" ht="15.5">
      <c r="B164" s="108"/>
      <c r="C164" s="127" t="s">
        <v>69</v>
      </c>
      <c r="D164" s="130">
        <v>2980</v>
      </c>
      <c r="E164" s="120">
        <v>1</v>
      </c>
      <c r="F164" s="121">
        <v>1</v>
      </c>
      <c r="G164" s="122">
        <f>Masterclass2353456243423467234[[#This Row],[DIAS]]*Masterclass2353456243423467234[[#This Row],[PAX / Q]]*Masterclass2353456243423467234[[#This Row],[COSTO]]</f>
        <v>2980</v>
      </c>
      <c r="H164" s="122">
        <v>0</v>
      </c>
      <c r="I164" s="122">
        <f>Masterclass2353456243423467234[[#This Row],[TTL COSTO]]+Masterclass2353456243423467234[[#This Row],[SERVICIO 15%]]</f>
        <v>2980</v>
      </c>
      <c r="J164" s="122">
        <f>Masterclass2353456243423467234[[#This Row],[SUBTOTAL]]*10%</f>
        <v>298</v>
      </c>
      <c r="K164" s="122">
        <f>Masterclass2353456243423467234[[#This Row],[10% Fee]]*16%</f>
        <v>47.68</v>
      </c>
      <c r="L164" s="122">
        <f>Masterclass2353456243423467234[[#This Row],[IVA]]+Masterclass2353456243423467234[[#This Row],[10% Fee]]+Masterclass2353456243423467234[[#This Row],[SUBTOTAL]]</f>
        <v>3325.68</v>
      </c>
    </row>
    <row r="165" spans="2:12" ht="46.5">
      <c r="B165" s="108"/>
      <c r="C165" s="127" t="s">
        <v>70</v>
      </c>
      <c r="D165" s="130">
        <v>520</v>
      </c>
      <c r="E165" s="120">
        <v>51</v>
      </c>
      <c r="F165" s="121">
        <v>1</v>
      </c>
      <c r="G165" s="122">
        <f>Masterclass2353456243423467234[[#This Row],[DIAS]]*Masterclass2353456243423467234[[#This Row],[PAX / Q]]*Masterclass2353456243423467234[[#This Row],[COSTO]]</f>
        <v>26520</v>
      </c>
      <c r="H165" s="122">
        <v>0</v>
      </c>
      <c r="I165" s="122">
        <f>Masterclass2353456243423467234[[#This Row],[TTL COSTO]]+Masterclass2353456243423467234[[#This Row],[SERVICIO 15%]]</f>
        <v>26520</v>
      </c>
      <c r="J165" s="122">
        <f>Masterclass2353456243423467234[[#This Row],[SUBTOTAL]]*10%</f>
        <v>2652</v>
      </c>
      <c r="K165" s="122">
        <f>Masterclass2353456243423467234[[#This Row],[10% Fee]]*16%</f>
        <v>424.32</v>
      </c>
      <c r="L165" s="122">
        <f>Masterclass2353456243423467234[[#This Row],[IVA]]+Masterclass2353456243423467234[[#This Row],[10% Fee]]+Masterclass2353456243423467234[[#This Row],[SUBTOTAL]]</f>
        <v>29596.32</v>
      </c>
    </row>
    <row r="166" spans="2:12" ht="15.5">
      <c r="B166" s="108"/>
      <c r="C166" s="127" t="s">
        <v>71</v>
      </c>
      <c r="D166" s="130">
        <v>170</v>
      </c>
      <c r="E166" s="120">
        <v>51</v>
      </c>
      <c r="F166" s="121">
        <v>1</v>
      </c>
      <c r="G166" s="122">
        <f>Masterclass2353456243423467234[[#This Row],[DIAS]]*Masterclass2353456243423467234[[#This Row],[PAX / Q]]*Masterclass2353456243423467234[[#This Row],[COSTO]]</f>
        <v>8670</v>
      </c>
      <c r="H166" s="122">
        <v>0</v>
      </c>
      <c r="I166" s="122">
        <f>Masterclass2353456243423467234[[#This Row],[TTL COSTO]]+Masterclass2353456243423467234[[#This Row],[SERVICIO 15%]]</f>
        <v>8670</v>
      </c>
      <c r="J166" s="122">
        <f>Masterclass2353456243423467234[[#This Row],[SUBTOTAL]]*10%</f>
        <v>867</v>
      </c>
      <c r="K166" s="122">
        <f>Masterclass2353456243423467234[[#This Row],[10% Fee]]*16%</f>
        <v>138.72</v>
      </c>
      <c r="L166" s="122">
        <f>Masterclass2353456243423467234[[#This Row],[IVA]]+Masterclass2353456243423467234[[#This Row],[10% Fee]]+Masterclass2353456243423467234[[#This Row],[SUBTOTAL]]</f>
        <v>9675.7199999999993</v>
      </c>
    </row>
    <row r="167" spans="2:12" ht="46.5">
      <c r="B167" s="108"/>
      <c r="C167" s="127" t="s">
        <v>72</v>
      </c>
      <c r="D167" s="130">
        <v>155</v>
      </c>
      <c r="E167" s="120">
        <v>51</v>
      </c>
      <c r="F167" s="121">
        <v>1</v>
      </c>
      <c r="G167" s="122">
        <f>Masterclass2353456243423467234[[#This Row],[DIAS]]*Masterclass2353456243423467234[[#This Row],[PAX / Q]]*Masterclass2353456243423467234[[#This Row],[COSTO]]</f>
        <v>7905</v>
      </c>
      <c r="H167" s="122">
        <v>0</v>
      </c>
      <c r="I167" s="122">
        <f>Masterclass2353456243423467234[[#This Row],[TTL COSTO]]+Masterclass2353456243423467234[[#This Row],[SERVICIO 15%]]</f>
        <v>7905</v>
      </c>
      <c r="J167" s="122">
        <f>Masterclass2353456243423467234[[#This Row],[SUBTOTAL]]*10%</f>
        <v>790.5</v>
      </c>
      <c r="K167" s="122">
        <f>Masterclass2353456243423467234[[#This Row],[10% Fee]]*16%</f>
        <v>126.48</v>
      </c>
      <c r="L167" s="122">
        <f>Masterclass2353456243423467234[[#This Row],[IVA]]+Masterclass2353456243423467234[[#This Row],[10% Fee]]+Masterclass2353456243423467234[[#This Row],[SUBTOTAL]]</f>
        <v>8821.98</v>
      </c>
    </row>
    <row r="168" spans="2:12" ht="31">
      <c r="B168" s="108"/>
      <c r="C168" s="127" t="s">
        <v>73</v>
      </c>
      <c r="D168" s="130">
        <v>170</v>
      </c>
      <c r="E168" s="120">
        <v>51</v>
      </c>
      <c r="F168" s="121">
        <v>1</v>
      </c>
      <c r="G168" s="122">
        <f>Masterclass2353456243423467234[[#This Row],[DIAS]]*Masterclass2353456243423467234[[#This Row],[PAX / Q]]*Masterclass2353456243423467234[[#This Row],[COSTO]]</f>
        <v>8670</v>
      </c>
      <c r="H168" s="122">
        <v>0</v>
      </c>
      <c r="I168" s="122">
        <f>Masterclass2353456243423467234[[#This Row],[TTL COSTO]]+Masterclass2353456243423467234[[#This Row],[SERVICIO 15%]]</f>
        <v>8670</v>
      </c>
      <c r="J168" s="122">
        <f>Masterclass2353456243423467234[[#This Row],[SUBTOTAL]]*10%</f>
        <v>867</v>
      </c>
      <c r="K168" s="122">
        <f>Masterclass2353456243423467234[[#This Row],[10% Fee]]*16%</f>
        <v>138.72</v>
      </c>
      <c r="L168" s="122">
        <f>Masterclass2353456243423467234[[#This Row],[IVA]]+Masterclass2353456243423467234[[#This Row],[10% Fee]]+Masterclass2353456243423467234[[#This Row],[SUBTOTAL]]</f>
        <v>9675.7199999999993</v>
      </c>
    </row>
    <row r="169" spans="2:12" ht="31">
      <c r="B169" s="108"/>
      <c r="C169" s="127" t="s">
        <v>74</v>
      </c>
      <c r="D169" s="130">
        <v>520</v>
      </c>
      <c r="E169" s="120">
        <v>51</v>
      </c>
      <c r="F169" s="121">
        <v>1</v>
      </c>
      <c r="G169" s="122">
        <f>Masterclass2353456243423467234[[#This Row],[DIAS]]*Masterclass2353456243423467234[[#This Row],[PAX / Q]]*Masterclass2353456243423467234[[#This Row],[COSTO]]</f>
        <v>26520</v>
      </c>
      <c r="H169" s="122">
        <v>0</v>
      </c>
      <c r="I169" s="122">
        <f>Masterclass2353456243423467234[[#This Row],[TTL COSTO]]+Masterclass2353456243423467234[[#This Row],[SERVICIO 15%]]</f>
        <v>26520</v>
      </c>
      <c r="J169" s="122">
        <f>Masterclass2353456243423467234[[#This Row],[SUBTOTAL]]*10%</f>
        <v>2652</v>
      </c>
      <c r="K169" s="122">
        <f>Masterclass2353456243423467234[[#This Row],[10% Fee]]*16%</f>
        <v>424.32</v>
      </c>
      <c r="L169" s="122">
        <f>Masterclass2353456243423467234[[#This Row],[IVA]]+Masterclass2353456243423467234[[#This Row],[10% Fee]]+Masterclass2353456243423467234[[#This Row],[SUBTOTAL]]</f>
        <v>29596.32</v>
      </c>
    </row>
    <row r="170" spans="2:12" ht="15.5">
      <c r="B170" s="108"/>
      <c r="C170" s="127" t="s">
        <v>75</v>
      </c>
      <c r="D170" s="130">
        <v>7900</v>
      </c>
      <c r="E170" s="120">
        <v>1</v>
      </c>
      <c r="F170" s="121">
        <v>1</v>
      </c>
      <c r="G170" s="122">
        <f>Masterclass2353456243423467234[[#This Row],[DIAS]]*Masterclass2353456243423467234[[#This Row],[PAX / Q]]*Masterclass2353456243423467234[[#This Row],[COSTO]]</f>
        <v>7900</v>
      </c>
      <c r="H170" s="122">
        <v>0</v>
      </c>
      <c r="I170" s="122">
        <f>Masterclass2353456243423467234[[#This Row],[TTL COSTO]]+Masterclass2353456243423467234[[#This Row],[SERVICIO 15%]]</f>
        <v>7900</v>
      </c>
      <c r="J170" s="122">
        <f>Masterclass2353456243423467234[[#This Row],[SUBTOTAL]]*10%</f>
        <v>790</v>
      </c>
      <c r="K170" s="122">
        <f>Masterclass2353456243423467234[[#This Row],[10% Fee]]*16%</f>
        <v>126.4</v>
      </c>
      <c r="L170" s="122">
        <f>Masterclass2353456243423467234[[#This Row],[IVA]]+Masterclass2353456243423467234[[#This Row],[10% Fee]]+Masterclass2353456243423467234[[#This Row],[SUBTOTAL]]</f>
        <v>8816.4</v>
      </c>
    </row>
    <row r="171" spans="2:12" ht="31">
      <c r="B171" s="108"/>
      <c r="C171" s="127" t="s">
        <v>76</v>
      </c>
      <c r="D171" s="130">
        <v>170</v>
      </c>
      <c r="E171" s="120">
        <v>51</v>
      </c>
      <c r="F171" s="121">
        <v>1</v>
      </c>
      <c r="G171" s="122">
        <f>Masterclass2353456243423467234[[#This Row],[DIAS]]*Masterclass2353456243423467234[[#This Row],[PAX / Q]]*Masterclass2353456243423467234[[#This Row],[COSTO]]</f>
        <v>8670</v>
      </c>
      <c r="H171" s="122">
        <v>0</v>
      </c>
      <c r="I171" s="122">
        <f>Masterclass2353456243423467234[[#This Row],[TTL COSTO]]+Masterclass2353456243423467234[[#This Row],[SERVICIO 15%]]</f>
        <v>8670</v>
      </c>
      <c r="J171" s="122">
        <f>Masterclass2353456243423467234[[#This Row],[SUBTOTAL]]*10%</f>
        <v>867</v>
      </c>
      <c r="K171" s="122">
        <f>Masterclass2353456243423467234[[#This Row],[10% Fee]]*16%</f>
        <v>138.72</v>
      </c>
      <c r="L171" s="122">
        <f>Masterclass2353456243423467234[[#This Row],[IVA]]+Masterclass2353456243423467234[[#This Row],[10% Fee]]+Masterclass2353456243423467234[[#This Row],[SUBTOTAL]]</f>
        <v>9675.7199999999993</v>
      </c>
    </row>
    <row r="172" spans="2:12" ht="31">
      <c r="B172" s="108"/>
      <c r="C172" s="127" t="s">
        <v>77</v>
      </c>
      <c r="D172" s="130">
        <v>155</v>
      </c>
      <c r="E172" s="120">
        <v>51</v>
      </c>
      <c r="F172" s="121">
        <v>1</v>
      </c>
      <c r="G172" s="122">
        <f>Masterclass2353456243423467234[[#This Row],[DIAS]]*Masterclass2353456243423467234[[#This Row],[PAX / Q]]*Masterclass2353456243423467234[[#This Row],[COSTO]]</f>
        <v>7905</v>
      </c>
      <c r="H172" s="122">
        <v>0</v>
      </c>
      <c r="I172" s="122">
        <f>Masterclass2353456243423467234[[#This Row],[TTL COSTO]]+Masterclass2353456243423467234[[#This Row],[SERVICIO 15%]]</f>
        <v>7905</v>
      </c>
      <c r="J172" s="122">
        <f>Masterclass2353456243423467234[[#This Row],[SUBTOTAL]]*10%</f>
        <v>790.5</v>
      </c>
      <c r="K172" s="122">
        <f>Masterclass2353456243423467234[[#This Row],[10% Fee]]*16%</f>
        <v>126.48</v>
      </c>
      <c r="L172" s="122">
        <f>Masterclass2353456243423467234[[#This Row],[IVA]]+Masterclass2353456243423467234[[#This Row],[10% Fee]]+Masterclass2353456243423467234[[#This Row],[SUBTOTAL]]</f>
        <v>8821.98</v>
      </c>
    </row>
    <row r="173" spans="2:12" ht="31">
      <c r="B173" s="108"/>
      <c r="C173" s="127" t="s">
        <v>78</v>
      </c>
      <c r="D173" s="130">
        <v>155</v>
      </c>
      <c r="E173" s="120">
        <v>51</v>
      </c>
      <c r="F173" s="121">
        <v>1</v>
      </c>
      <c r="G173" s="122">
        <f>Masterclass2353456243423467234[[#This Row],[DIAS]]*Masterclass2353456243423467234[[#This Row],[PAX / Q]]*Masterclass2353456243423467234[[#This Row],[COSTO]]</f>
        <v>7905</v>
      </c>
      <c r="H173" s="122">
        <v>0</v>
      </c>
      <c r="I173" s="122">
        <f>Masterclass2353456243423467234[[#This Row],[TTL COSTO]]+Masterclass2353456243423467234[[#This Row],[SERVICIO 15%]]</f>
        <v>7905</v>
      </c>
      <c r="J173" s="122">
        <f>Masterclass2353456243423467234[[#This Row],[SUBTOTAL]]*10%</f>
        <v>790.5</v>
      </c>
      <c r="K173" s="122">
        <f>Masterclass2353456243423467234[[#This Row],[10% Fee]]*16%</f>
        <v>126.48</v>
      </c>
      <c r="L173" s="122">
        <f>Masterclass2353456243423467234[[#This Row],[IVA]]+Masterclass2353456243423467234[[#This Row],[10% Fee]]+Masterclass2353456243423467234[[#This Row],[SUBTOTAL]]</f>
        <v>8821.98</v>
      </c>
    </row>
    <row r="174" spans="2:12" ht="31">
      <c r="B174" s="108"/>
      <c r="C174" s="127" t="s">
        <v>79</v>
      </c>
      <c r="D174" s="130">
        <v>155</v>
      </c>
      <c r="E174" s="120">
        <v>51</v>
      </c>
      <c r="F174" s="121">
        <v>1</v>
      </c>
      <c r="G174" s="122">
        <f>Masterclass2353456243423467234[[#This Row],[DIAS]]*Masterclass2353456243423467234[[#This Row],[PAX / Q]]*Masterclass2353456243423467234[[#This Row],[COSTO]]</f>
        <v>7905</v>
      </c>
      <c r="H174" s="122">
        <v>0</v>
      </c>
      <c r="I174" s="122">
        <f>Masterclass2353456243423467234[[#This Row],[TTL COSTO]]+Masterclass2353456243423467234[[#This Row],[SERVICIO 15%]]</f>
        <v>7905</v>
      </c>
      <c r="J174" s="122">
        <f>Masterclass2353456243423467234[[#This Row],[SUBTOTAL]]*10%</f>
        <v>790.5</v>
      </c>
      <c r="K174" s="122">
        <f>Masterclass2353456243423467234[[#This Row],[10% Fee]]*16%</f>
        <v>126.48</v>
      </c>
      <c r="L174" s="122">
        <f>Masterclass2353456243423467234[[#This Row],[IVA]]+Masterclass2353456243423467234[[#This Row],[10% Fee]]+Masterclass2353456243423467234[[#This Row],[SUBTOTAL]]</f>
        <v>8821.98</v>
      </c>
    </row>
    <row r="175" spans="2:12" ht="17.5" customHeight="1">
      <c r="B175" s="4"/>
      <c r="C175" s="105" t="s">
        <v>80</v>
      </c>
      <c r="D175" s="36"/>
      <c r="E175" s="2"/>
      <c r="F175" s="2"/>
      <c r="G175" s="2"/>
      <c r="H175" s="2"/>
      <c r="I175" s="2"/>
      <c r="J175" s="2"/>
      <c r="K175" s="2"/>
      <c r="L175" s="2"/>
    </row>
    <row r="176" spans="2:12" ht="15.5">
      <c r="B176" s="12">
        <v>46242</v>
      </c>
      <c r="C176" s="145" t="s">
        <v>81</v>
      </c>
      <c r="D176" s="39">
        <v>10400</v>
      </c>
      <c r="E176" s="42">
        <v>1</v>
      </c>
      <c r="F176" s="42">
        <v>1</v>
      </c>
      <c r="G176" s="122">
        <f>Masterclass2353456243423467234[[#This Row],[DIAS]]*Masterclass2353456243423467234[[#This Row],[PAX / Q]]*Masterclass2353456243423467234[[#This Row],[COSTO]]</f>
        <v>10400</v>
      </c>
      <c r="H176" s="122">
        <v>0</v>
      </c>
      <c r="I176" s="122">
        <f>Masterclass2353456243423467234[[#This Row],[TTL COSTO]]+Masterclass2353456243423467234[[#This Row],[SERVICIO 15%]]</f>
        <v>10400</v>
      </c>
      <c r="J176" s="122">
        <f>Masterclass2353456243423467234[[#This Row],[SUBTOTAL]]*10%</f>
        <v>1040</v>
      </c>
      <c r="K176" s="122">
        <f>Masterclass2353456243423467234[[#This Row],[10% Fee]]*16%</f>
        <v>166.4</v>
      </c>
      <c r="L176" s="122">
        <f>Masterclass2353456243423467234[[#This Row],[IVA]]+Masterclass2353456243423467234[[#This Row],[10% Fee]]+Masterclass2353456243423467234[[#This Row],[SUBTOTAL]]</f>
        <v>11606.4</v>
      </c>
    </row>
    <row r="177" spans="2:12" ht="15.5">
      <c r="B177" s="12">
        <v>46242</v>
      </c>
      <c r="C177" s="127" t="s">
        <v>82</v>
      </c>
      <c r="D177" s="39">
        <v>780</v>
      </c>
      <c r="E177" s="42">
        <v>1</v>
      </c>
      <c r="F177" s="42">
        <v>1</v>
      </c>
      <c r="G177" s="122">
        <f>Masterclass2353456243423467234[[#This Row],[DIAS]]*Masterclass2353456243423467234[[#This Row],[PAX / Q]]*Masterclass2353456243423467234[[#This Row],[COSTO]]</f>
        <v>780</v>
      </c>
      <c r="H177" s="122">
        <v>0</v>
      </c>
      <c r="I177" s="122">
        <f>Masterclass2353456243423467234[[#This Row],[TTL COSTO]]+Masterclass2353456243423467234[[#This Row],[SERVICIO 15%]]</f>
        <v>780</v>
      </c>
      <c r="J177" s="122">
        <f>Masterclass2353456243423467234[[#This Row],[SUBTOTAL]]*10%</f>
        <v>78</v>
      </c>
      <c r="K177" s="122">
        <f>Masterclass2353456243423467234[[#This Row],[10% Fee]]*16%</f>
        <v>12.48</v>
      </c>
      <c r="L177" s="122">
        <f>Masterclass2353456243423467234[[#This Row],[IVA]]+Masterclass2353456243423467234[[#This Row],[10% Fee]]+Masterclass2353456243423467234[[#This Row],[SUBTOTAL]]</f>
        <v>870.48</v>
      </c>
    </row>
    <row r="178" spans="2:12" ht="31">
      <c r="B178" s="12">
        <v>46242</v>
      </c>
      <c r="C178" s="127" t="s">
        <v>83</v>
      </c>
      <c r="D178" s="39">
        <v>780</v>
      </c>
      <c r="E178" s="120">
        <v>1</v>
      </c>
      <c r="F178" s="120">
        <v>1</v>
      </c>
      <c r="G178" s="122">
        <f>Masterclass2353456243423467234[[#This Row],[DIAS]]*Masterclass2353456243423467234[[#This Row],[PAX / Q]]*Masterclass2353456243423467234[[#This Row],[COSTO]]</f>
        <v>780</v>
      </c>
      <c r="H178" s="122">
        <v>0</v>
      </c>
      <c r="I178" s="122">
        <f>Masterclass2353456243423467234[[#This Row],[TTL COSTO]]+Masterclass2353456243423467234[[#This Row],[SERVICIO 15%]]</f>
        <v>780</v>
      </c>
      <c r="J178" s="122">
        <f>Masterclass2353456243423467234[[#This Row],[SUBTOTAL]]*10%</f>
        <v>78</v>
      </c>
      <c r="K178" s="122">
        <f>Masterclass2353456243423467234[[#This Row],[10% Fee]]*16%</f>
        <v>12.48</v>
      </c>
      <c r="L178" s="122">
        <f>Masterclass2353456243423467234[[#This Row],[IVA]]+Masterclass2353456243423467234[[#This Row],[10% Fee]]+Masterclass2353456243423467234[[#This Row],[SUBTOTAL]]</f>
        <v>870.48</v>
      </c>
    </row>
    <row r="179" spans="2:12" ht="15.5">
      <c r="B179" s="12">
        <v>46242</v>
      </c>
      <c r="C179" s="127" t="s">
        <v>84</v>
      </c>
      <c r="D179" s="39">
        <v>1950</v>
      </c>
      <c r="E179" s="120">
        <v>1</v>
      </c>
      <c r="F179" s="120">
        <v>1</v>
      </c>
      <c r="G179" s="122">
        <f>Masterclass2353456243423467234[[#This Row],[DIAS]]*Masterclass2353456243423467234[[#This Row],[PAX / Q]]*Masterclass2353456243423467234[[#This Row],[COSTO]]</f>
        <v>1950</v>
      </c>
      <c r="H179" s="122">
        <v>0</v>
      </c>
      <c r="I179" s="122">
        <f>Masterclass2353456243423467234[[#This Row],[TTL COSTO]]+Masterclass2353456243423467234[[#This Row],[SERVICIO 15%]]</f>
        <v>1950</v>
      </c>
      <c r="J179" s="122">
        <f>Masterclass2353456243423467234[[#This Row],[SUBTOTAL]]*10%</f>
        <v>195</v>
      </c>
      <c r="K179" s="122">
        <f>Masterclass2353456243423467234[[#This Row],[10% Fee]]*16%</f>
        <v>31.2</v>
      </c>
      <c r="L179" s="122">
        <f>Masterclass2353456243423467234[[#This Row],[IVA]]+Masterclass2353456243423467234[[#This Row],[10% Fee]]+Masterclass2353456243423467234[[#This Row],[SUBTOTAL]]</f>
        <v>2176.1999999999998</v>
      </c>
    </row>
    <row r="180" spans="2:12" ht="15.5">
      <c r="B180" s="12">
        <v>46242</v>
      </c>
      <c r="C180" s="127" t="s">
        <v>85</v>
      </c>
      <c r="D180" s="39">
        <v>15600</v>
      </c>
      <c r="E180" s="120">
        <v>1</v>
      </c>
      <c r="F180" s="120">
        <v>1</v>
      </c>
      <c r="G180" s="122">
        <f>Masterclass2353456243423467234[[#This Row],[DIAS]]*Masterclass2353456243423467234[[#This Row],[PAX / Q]]*Masterclass2353456243423467234[[#This Row],[COSTO]]</f>
        <v>15600</v>
      </c>
      <c r="H180" s="122">
        <v>0</v>
      </c>
      <c r="I180" s="122">
        <f>Masterclass2353456243423467234[[#This Row],[TTL COSTO]]+Masterclass2353456243423467234[[#This Row],[SERVICIO 15%]]</f>
        <v>15600</v>
      </c>
      <c r="J180" s="122">
        <f>Masterclass2353456243423467234[[#This Row],[SUBTOTAL]]*10%</f>
        <v>1560</v>
      </c>
      <c r="K180" s="122">
        <f>Masterclass2353456243423467234[[#This Row],[10% Fee]]*16%</f>
        <v>249.6</v>
      </c>
      <c r="L180" s="122">
        <f>Masterclass2353456243423467234[[#This Row],[IVA]]+Masterclass2353456243423467234[[#This Row],[10% Fee]]+Masterclass2353456243423467234[[#This Row],[SUBTOTAL]]</f>
        <v>17409.599999999999</v>
      </c>
    </row>
    <row r="181" spans="2:12" ht="15.5">
      <c r="B181" s="12">
        <v>46242</v>
      </c>
      <c r="C181" s="127" t="s">
        <v>86</v>
      </c>
      <c r="D181" s="39">
        <v>1300</v>
      </c>
      <c r="E181" s="120">
        <v>1</v>
      </c>
      <c r="F181" s="120">
        <v>1</v>
      </c>
      <c r="G181" s="122">
        <f>Masterclass2353456243423467234[[#This Row],[DIAS]]*Masterclass2353456243423467234[[#This Row],[PAX / Q]]*Masterclass2353456243423467234[[#This Row],[COSTO]]</f>
        <v>1300</v>
      </c>
      <c r="H181" s="122">
        <v>0</v>
      </c>
      <c r="I181" s="122">
        <f>Masterclass2353456243423467234[[#This Row],[TTL COSTO]]+Masterclass2353456243423467234[[#This Row],[SERVICIO 15%]]</f>
        <v>1300</v>
      </c>
      <c r="J181" s="122">
        <f>Masterclass2353456243423467234[[#This Row],[SUBTOTAL]]*10%</f>
        <v>130</v>
      </c>
      <c r="K181" s="122">
        <f>Masterclass2353456243423467234[[#This Row],[10% Fee]]*16%</f>
        <v>20.8</v>
      </c>
      <c r="L181" s="122">
        <f>Masterclass2353456243423467234[[#This Row],[IVA]]+Masterclass2353456243423467234[[#This Row],[10% Fee]]+Masterclass2353456243423467234[[#This Row],[SUBTOTAL]]</f>
        <v>1450.8</v>
      </c>
    </row>
    <row r="182" spans="2:12" ht="15.5">
      <c r="B182" s="12">
        <v>46242</v>
      </c>
      <c r="C182" s="127" t="s">
        <v>87</v>
      </c>
      <c r="D182" s="39">
        <v>65</v>
      </c>
      <c r="E182" s="120">
        <v>51</v>
      </c>
      <c r="F182" s="120">
        <v>1</v>
      </c>
      <c r="G182" s="122">
        <f>Masterclass2353456243423467234[[#This Row],[DIAS]]*Masterclass2353456243423467234[[#This Row],[PAX / Q]]*Masterclass2353456243423467234[[#This Row],[COSTO]]</f>
        <v>3315</v>
      </c>
      <c r="H182" s="122">
        <v>0</v>
      </c>
      <c r="I182" s="122">
        <f>Masterclass2353456243423467234[[#This Row],[TTL COSTO]]+Masterclass2353456243423467234[[#This Row],[SERVICIO 15%]]</f>
        <v>3315</v>
      </c>
      <c r="J182" s="122">
        <f>Masterclass2353456243423467234[[#This Row],[SUBTOTAL]]*10%</f>
        <v>331.5</v>
      </c>
      <c r="K182" s="122">
        <f>Masterclass2353456243423467234[[#This Row],[10% Fee]]*16%</f>
        <v>53.04</v>
      </c>
      <c r="L182" s="122">
        <f>Masterclass2353456243423467234[[#This Row],[IVA]]+Masterclass2353456243423467234[[#This Row],[10% Fee]]+Masterclass2353456243423467234[[#This Row],[SUBTOTAL]]</f>
        <v>3699.54</v>
      </c>
    </row>
    <row r="183" spans="2:12" ht="15.5">
      <c r="B183" s="12">
        <v>46242</v>
      </c>
      <c r="C183" s="127" t="s">
        <v>88</v>
      </c>
      <c r="D183" s="39">
        <v>195</v>
      </c>
      <c r="E183" s="120">
        <v>20</v>
      </c>
      <c r="F183" s="120">
        <v>1</v>
      </c>
      <c r="G183" s="122">
        <f>Masterclass2353456243423467234[[#This Row],[DIAS]]*Masterclass2353456243423467234[[#This Row],[PAX / Q]]*Masterclass2353456243423467234[[#This Row],[COSTO]]</f>
        <v>3900</v>
      </c>
      <c r="H183" s="122">
        <v>0</v>
      </c>
      <c r="I183" s="122">
        <f>Masterclass2353456243423467234[[#This Row],[TTL COSTO]]+Masterclass2353456243423467234[[#This Row],[SERVICIO 15%]]</f>
        <v>3900</v>
      </c>
      <c r="J183" s="122">
        <f>Masterclass2353456243423467234[[#This Row],[SUBTOTAL]]*10%</f>
        <v>390</v>
      </c>
      <c r="K183" s="122">
        <f>Masterclass2353456243423467234[[#This Row],[10% Fee]]*16%</f>
        <v>62.4</v>
      </c>
      <c r="L183" s="122">
        <f>Masterclass2353456243423467234[[#This Row],[IVA]]+Masterclass2353456243423467234[[#This Row],[10% Fee]]+Masterclass2353456243423467234[[#This Row],[SUBTOTAL]]</f>
        <v>4352.3999999999996</v>
      </c>
    </row>
    <row r="184" spans="2:12" ht="15.5">
      <c r="B184" s="12">
        <v>46242</v>
      </c>
      <c r="C184" s="127" t="s">
        <v>89</v>
      </c>
      <c r="D184" s="39">
        <v>325</v>
      </c>
      <c r="E184" s="120">
        <v>51</v>
      </c>
      <c r="F184" s="120">
        <v>1</v>
      </c>
      <c r="G184" s="122">
        <f>Masterclass2353456243423467234[[#This Row],[DIAS]]*Masterclass2353456243423467234[[#This Row],[PAX / Q]]*Masterclass2353456243423467234[[#This Row],[COSTO]]</f>
        <v>16575</v>
      </c>
      <c r="H184" s="122">
        <v>0</v>
      </c>
      <c r="I184" s="122">
        <f>Masterclass2353456243423467234[[#This Row],[TTL COSTO]]+Masterclass2353456243423467234[[#This Row],[SERVICIO 15%]]</f>
        <v>16575</v>
      </c>
      <c r="J184" s="122">
        <f>Masterclass2353456243423467234[[#This Row],[SUBTOTAL]]*10%</f>
        <v>1657.5</v>
      </c>
      <c r="K184" s="122">
        <f>Masterclass2353456243423467234[[#This Row],[10% Fee]]*16%</f>
        <v>265.2</v>
      </c>
      <c r="L184" s="122">
        <f>Masterclass2353456243423467234[[#This Row],[IVA]]+Masterclass2353456243423467234[[#This Row],[10% Fee]]+Masterclass2353456243423467234[[#This Row],[SUBTOTAL]]</f>
        <v>18497.7</v>
      </c>
    </row>
    <row r="185" spans="2:12" ht="15.5">
      <c r="B185" s="12">
        <v>46242</v>
      </c>
      <c r="C185" s="127" t="s">
        <v>90</v>
      </c>
      <c r="D185" s="39">
        <v>65</v>
      </c>
      <c r="E185" s="120">
        <v>10</v>
      </c>
      <c r="F185" s="120">
        <v>1</v>
      </c>
      <c r="G185" s="122">
        <f>Masterclass2353456243423467234[[#This Row],[DIAS]]*Masterclass2353456243423467234[[#This Row],[PAX / Q]]*Masterclass2353456243423467234[[#This Row],[COSTO]]</f>
        <v>650</v>
      </c>
      <c r="H185" s="122">
        <v>0</v>
      </c>
      <c r="I185" s="122">
        <f>Masterclass2353456243423467234[[#This Row],[TTL COSTO]]+Masterclass2353456243423467234[[#This Row],[SERVICIO 15%]]</f>
        <v>650</v>
      </c>
      <c r="J185" s="122">
        <f>Masterclass2353456243423467234[[#This Row],[SUBTOTAL]]*10%</f>
        <v>65</v>
      </c>
      <c r="K185" s="122">
        <f>Masterclass2353456243423467234[[#This Row],[10% Fee]]*16%</f>
        <v>10.4</v>
      </c>
      <c r="L185" s="122">
        <f>Masterclass2353456243423467234[[#This Row],[IVA]]+Masterclass2353456243423467234[[#This Row],[10% Fee]]+Masterclass2353456243423467234[[#This Row],[SUBTOTAL]]</f>
        <v>725.4</v>
      </c>
    </row>
    <row r="186" spans="2:12" ht="15.5">
      <c r="B186" s="12">
        <v>46242</v>
      </c>
      <c r="C186" s="127" t="s">
        <v>91</v>
      </c>
      <c r="D186" s="39">
        <v>520</v>
      </c>
      <c r="E186" s="120">
        <v>1</v>
      </c>
      <c r="F186" s="120">
        <v>1</v>
      </c>
      <c r="G186" s="122">
        <f>Masterclass2353456243423467234[[#This Row],[DIAS]]*Masterclass2353456243423467234[[#This Row],[PAX / Q]]*Masterclass2353456243423467234[[#This Row],[COSTO]]</f>
        <v>520</v>
      </c>
      <c r="H186" s="122">
        <v>0</v>
      </c>
      <c r="I186" s="122">
        <f>Masterclass2353456243423467234[[#This Row],[TTL COSTO]]+Masterclass2353456243423467234[[#This Row],[SERVICIO 15%]]</f>
        <v>520</v>
      </c>
      <c r="J186" s="122">
        <f>Masterclass2353456243423467234[[#This Row],[SUBTOTAL]]*10%</f>
        <v>52</v>
      </c>
      <c r="K186" s="122">
        <f>Masterclass2353456243423467234[[#This Row],[10% Fee]]*16%</f>
        <v>8.32</v>
      </c>
      <c r="L186" s="122">
        <f>Masterclass2353456243423467234[[#This Row],[IVA]]+Masterclass2353456243423467234[[#This Row],[10% Fee]]+Masterclass2353456243423467234[[#This Row],[SUBTOTAL]]</f>
        <v>580.32000000000005</v>
      </c>
    </row>
    <row r="187" spans="2:12" ht="15.5">
      <c r="B187" s="12"/>
      <c r="C187" s="146" t="s">
        <v>92</v>
      </c>
      <c r="D187" s="39">
        <v>23400</v>
      </c>
      <c r="E187" s="120">
        <v>1</v>
      </c>
      <c r="F187" s="120">
        <v>0</v>
      </c>
      <c r="G187" s="122">
        <f>Masterclass2353456243423467234[[#This Row],[DIAS]]*Masterclass2353456243423467234[[#This Row],[PAX / Q]]*Masterclass2353456243423467234[[#This Row],[COSTO]]</f>
        <v>0</v>
      </c>
      <c r="H187" s="122">
        <v>0</v>
      </c>
      <c r="I187" s="122">
        <f>Masterclass2353456243423467234[[#This Row],[TTL COSTO]]+Masterclass2353456243423467234[[#This Row],[SERVICIO 15%]]</f>
        <v>0</v>
      </c>
      <c r="J187" s="122">
        <f>Masterclass2353456243423467234[[#This Row],[SUBTOTAL]]*10%</f>
        <v>0</v>
      </c>
      <c r="K187" s="122">
        <f>Masterclass2353456243423467234[[#This Row],[10% Fee]]*16%</f>
        <v>0</v>
      </c>
      <c r="L187" s="122">
        <f>Masterclass2353456243423467234[[#This Row],[IVA]]+Masterclass2353456243423467234[[#This Row],[10% Fee]]+Masterclass2353456243423467234[[#This Row],[SUBTOTAL]]</f>
        <v>0</v>
      </c>
    </row>
    <row r="188" spans="2:12" ht="15.5">
      <c r="B188" s="12"/>
      <c r="C188" s="147" t="s">
        <v>82</v>
      </c>
      <c r="D188" s="39">
        <v>780</v>
      </c>
      <c r="E188" s="120">
        <v>1</v>
      </c>
      <c r="F188" s="120">
        <v>0</v>
      </c>
      <c r="G188" s="122">
        <f>Masterclass2353456243423467234[[#This Row],[DIAS]]*Masterclass2353456243423467234[[#This Row],[PAX / Q]]*Masterclass2353456243423467234[[#This Row],[COSTO]]</f>
        <v>0</v>
      </c>
      <c r="H188" s="122">
        <v>0</v>
      </c>
      <c r="I188" s="122">
        <f>Masterclass2353456243423467234[[#This Row],[TTL COSTO]]+Masterclass2353456243423467234[[#This Row],[SERVICIO 15%]]</f>
        <v>0</v>
      </c>
      <c r="J188" s="122">
        <f>Masterclass2353456243423467234[[#This Row],[SUBTOTAL]]*10%</f>
        <v>0</v>
      </c>
      <c r="K188" s="122">
        <f>Masterclass2353456243423467234[[#This Row],[10% Fee]]*16%</f>
        <v>0</v>
      </c>
      <c r="L188" s="122">
        <f>Masterclass2353456243423467234[[#This Row],[IVA]]+Masterclass2353456243423467234[[#This Row],[10% Fee]]+Masterclass2353456243423467234[[#This Row],[SUBTOTAL]]</f>
        <v>0</v>
      </c>
    </row>
    <row r="189" spans="2:12" ht="15.5">
      <c r="B189" s="12"/>
      <c r="C189" s="147" t="s">
        <v>93</v>
      </c>
      <c r="D189" s="39">
        <v>1300</v>
      </c>
      <c r="E189" s="120">
        <v>1</v>
      </c>
      <c r="F189" s="120">
        <v>0</v>
      </c>
      <c r="G189" s="122">
        <f>Masterclass2353456243423467234[[#This Row],[DIAS]]*Masterclass2353456243423467234[[#This Row],[PAX / Q]]*Masterclass2353456243423467234[[#This Row],[COSTO]]</f>
        <v>0</v>
      </c>
      <c r="H189" s="122">
        <v>0</v>
      </c>
      <c r="I189" s="122">
        <f>Masterclass2353456243423467234[[#This Row],[TTL COSTO]]+Masterclass2353456243423467234[[#This Row],[SERVICIO 15%]]</f>
        <v>0</v>
      </c>
      <c r="J189" s="122">
        <f>Masterclass2353456243423467234[[#This Row],[SUBTOTAL]]*10%</f>
        <v>0</v>
      </c>
      <c r="K189" s="122">
        <f>Masterclass2353456243423467234[[#This Row],[10% Fee]]*16%</f>
        <v>0</v>
      </c>
      <c r="L189" s="122">
        <f>Masterclass2353456243423467234[[#This Row],[IVA]]+Masterclass2353456243423467234[[#This Row],[10% Fee]]+Masterclass2353456243423467234[[#This Row],[SUBTOTAL]]</f>
        <v>0</v>
      </c>
    </row>
    <row r="190" spans="2:12" ht="15.5">
      <c r="B190" s="12"/>
      <c r="C190" s="147" t="s">
        <v>94</v>
      </c>
      <c r="D190" s="39">
        <v>1300</v>
      </c>
      <c r="E190" s="120">
        <v>1</v>
      </c>
      <c r="F190" s="120">
        <v>0</v>
      </c>
      <c r="G190" s="122">
        <f>Masterclass2353456243423467234[[#This Row],[DIAS]]*Masterclass2353456243423467234[[#This Row],[PAX / Q]]*Masterclass2353456243423467234[[#This Row],[COSTO]]</f>
        <v>0</v>
      </c>
      <c r="H190" s="122">
        <v>0</v>
      </c>
      <c r="I190" s="122">
        <f>Masterclass2353456243423467234[[#This Row],[TTL COSTO]]+Masterclass2353456243423467234[[#This Row],[SERVICIO 15%]]</f>
        <v>0</v>
      </c>
      <c r="J190" s="122">
        <f>Masterclass2353456243423467234[[#This Row],[SUBTOTAL]]*10%</f>
        <v>0</v>
      </c>
      <c r="K190" s="122">
        <f>Masterclass2353456243423467234[[#This Row],[10% Fee]]*16%</f>
        <v>0</v>
      </c>
      <c r="L190" s="122">
        <f>Masterclass2353456243423467234[[#This Row],[IVA]]+Masterclass2353456243423467234[[#This Row],[10% Fee]]+Masterclass2353456243423467234[[#This Row],[SUBTOTAL]]</f>
        <v>0</v>
      </c>
    </row>
    <row r="191" spans="2:12" ht="31">
      <c r="B191" s="12"/>
      <c r="C191" s="147" t="s">
        <v>83</v>
      </c>
      <c r="D191" s="39">
        <v>780</v>
      </c>
      <c r="E191" s="120">
        <v>1</v>
      </c>
      <c r="F191" s="120">
        <v>0</v>
      </c>
      <c r="G191" s="122">
        <f>Masterclass2353456243423467234[[#This Row],[DIAS]]*Masterclass2353456243423467234[[#This Row],[PAX / Q]]*Masterclass2353456243423467234[[#This Row],[COSTO]]</f>
        <v>0</v>
      </c>
      <c r="H191" s="122">
        <v>0</v>
      </c>
      <c r="I191" s="122">
        <f>Masterclass2353456243423467234[[#This Row],[TTL COSTO]]+Masterclass2353456243423467234[[#This Row],[SERVICIO 15%]]</f>
        <v>0</v>
      </c>
      <c r="J191" s="122">
        <f>Masterclass2353456243423467234[[#This Row],[SUBTOTAL]]*10%</f>
        <v>0</v>
      </c>
      <c r="K191" s="122">
        <f>Masterclass2353456243423467234[[#This Row],[10% Fee]]*16%</f>
        <v>0</v>
      </c>
      <c r="L191" s="122">
        <f>Masterclass2353456243423467234[[#This Row],[IVA]]+Masterclass2353456243423467234[[#This Row],[10% Fee]]+Masterclass2353456243423467234[[#This Row],[SUBTOTAL]]</f>
        <v>0</v>
      </c>
    </row>
    <row r="192" spans="2:12" ht="15.5">
      <c r="B192" s="12"/>
      <c r="C192" s="147" t="s">
        <v>84</v>
      </c>
      <c r="D192" s="39">
        <v>1950</v>
      </c>
      <c r="E192" s="120">
        <v>1</v>
      </c>
      <c r="F192" s="120">
        <v>0</v>
      </c>
      <c r="G192" s="122">
        <f>Masterclass2353456243423467234[[#This Row],[DIAS]]*Masterclass2353456243423467234[[#This Row],[PAX / Q]]*Masterclass2353456243423467234[[#This Row],[COSTO]]</f>
        <v>0</v>
      </c>
      <c r="H192" s="122">
        <v>0</v>
      </c>
      <c r="I192" s="122">
        <f>Masterclass2353456243423467234[[#This Row],[TTL COSTO]]+Masterclass2353456243423467234[[#This Row],[SERVICIO 15%]]</f>
        <v>0</v>
      </c>
      <c r="J192" s="122">
        <f>Masterclass2353456243423467234[[#This Row],[SUBTOTAL]]*10%</f>
        <v>0</v>
      </c>
      <c r="K192" s="122">
        <f>Masterclass2353456243423467234[[#This Row],[10% Fee]]*16%</f>
        <v>0</v>
      </c>
      <c r="L192" s="122">
        <f>Masterclass2353456243423467234[[#This Row],[IVA]]+Masterclass2353456243423467234[[#This Row],[10% Fee]]+Masterclass2353456243423467234[[#This Row],[SUBTOTAL]]</f>
        <v>0</v>
      </c>
    </row>
    <row r="193" spans="2:12" ht="15.5">
      <c r="B193" s="12"/>
      <c r="C193" s="147" t="s">
        <v>95</v>
      </c>
      <c r="D193" s="39">
        <v>19500</v>
      </c>
      <c r="E193" s="120">
        <v>1</v>
      </c>
      <c r="F193" s="120">
        <v>0</v>
      </c>
      <c r="G193" s="122">
        <f>Masterclass2353456243423467234[[#This Row],[DIAS]]*Masterclass2353456243423467234[[#This Row],[PAX / Q]]*Masterclass2353456243423467234[[#This Row],[COSTO]]</f>
        <v>0</v>
      </c>
      <c r="H193" s="122">
        <v>0</v>
      </c>
      <c r="I193" s="122">
        <f>Masterclass2353456243423467234[[#This Row],[TTL COSTO]]+Masterclass2353456243423467234[[#This Row],[SERVICIO 15%]]</f>
        <v>0</v>
      </c>
      <c r="J193" s="122">
        <f>Masterclass2353456243423467234[[#This Row],[SUBTOTAL]]*10%</f>
        <v>0</v>
      </c>
      <c r="K193" s="122">
        <f>Masterclass2353456243423467234[[#This Row],[10% Fee]]*16%</f>
        <v>0</v>
      </c>
      <c r="L193" s="122">
        <f>Masterclass2353456243423467234[[#This Row],[IVA]]+Masterclass2353456243423467234[[#This Row],[10% Fee]]+Masterclass2353456243423467234[[#This Row],[SUBTOTAL]]</f>
        <v>0</v>
      </c>
    </row>
    <row r="194" spans="2:12" ht="15.5">
      <c r="B194" s="12"/>
      <c r="C194" s="147" t="s">
        <v>87</v>
      </c>
      <c r="D194" s="39">
        <v>78</v>
      </c>
      <c r="E194" s="120">
        <v>51</v>
      </c>
      <c r="F194" s="120">
        <v>0</v>
      </c>
      <c r="G194" s="122">
        <f>Masterclass2353456243423467234[[#This Row],[DIAS]]*Masterclass2353456243423467234[[#This Row],[PAX / Q]]*Masterclass2353456243423467234[[#This Row],[COSTO]]</f>
        <v>0</v>
      </c>
      <c r="H194" s="122">
        <v>0</v>
      </c>
      <c r="I194" s="122">
        <f>Masterclass2353456243423467234[[#This Row],[TTL COSTO]]+Masterclass2353456243423467234[[#This Row],[SERVICIO 15%]]</f>
        <v>0</v>
      </c>
      <c r="J194" s="122">
        <f>Masterclass2353456243423467234[[#This Row],[SUBTOTAL]]*10%</f>
        <v>0</v>
      </c>
      <c r="K194" s="122">
        <f>Masterclass2353456243423467234[[#This Row],[10% Fee]]*16%</f>
        <v>0</v>
      </c>
      <c r="L194" s="122">
        <f>Masterclass2353456243423467234[[#This Row],[IVA]]+Masterclass2353456243423467234[[#This Row],[10% Fee]]+Masterclass2353456243423467234[[#This Row],[SUBTOTAL]]</f>
        <v>0</v>
      </c>
    </row>
    <row r="195" spans="2:12" ht="15.5">
      <c r="B195" s="12"/>
      <c r="C195" s="147" t="s">
        <v>88</v>
      </c>
      <c r="D195" s="39">
        <v>195</v>
      </c>
      <c r="E195" s="120">
        <v>20</v>
      </c>
      <c r="F195" s="120">
        <v>0</v>
      </c>
      <c r="G195" s="122">
        <f>Masterclass2353456243423467234[[#This Row],[DIAS]]*Masterclass2353456243423467234[[#This Row],[PAX / Q]]*Masterclass2353456243423467234[[#This Row],[COSTO]]</f>
        <v>0</v>
      </c>
      <c r="H195" s="122">
        <v>0</v>
      </c>
      <c r="I195" s="122">
        <f>Masterclass2353456243423467234[[#This Row],[TTL COSTO]]+Masterclass2353456243423467234[[#This Row],[SERVICIO 15%]]</f>
        <v>0</v>
      </c>
      <c r="J195" s="122">
        <f>Masterclass2353456243423467234[[#This Row],[SUBTOTAL]]*10%</f>
        <v>0</v>
      </c>
      <c r="K195" s="122">
        <f>Masterclass2353456243423467234[[#This Row],[10% Fee]]*16%</f>
        <v>0</v>
      </c>
      <c r="L195" s="122">
        <f>Masterclass2353456243423467234[[#This Row],[IVA]]+Masterclass2353456243423467234[[#This Row],[10% Fee]]+Masterclass2353456243423467234[[#This Row],[SUBTOTAL]]</f>
        <v>0</v>
      </c>
    </row>
    <row r="196" spans="2:12" ht="15.5">
      <c r="B196" s="12"/>
      <c r="C196" s="147" t="s">
        <v>89</v>
      </c>
      <c r="D196" s="39">
        <v>325</v>
      </c>
      <c r="E196" s="120">
        <v>51</v>
      </c>
      <c r="F196" s="120">
        <v>0</v>
      </c>
      <c r="G196" s="122">
        <f>Masterclass2353456243423467234[[#This Row],[DIAS]]*Masterclass2353456243423467234[[#This Row],[PAX / Q]]*Masterclass2353456243423467234[[#This Row],[COSTO]]</f>
        <v>0</v>
      </c>
      <c r="H196" s="122">
        <v>0</v>
      </c>
      <c r="I196" s="122">
        <f>Masterclass2353456243423467234[[#This Row],[TTL COSTO]]+Masterclass2353456243423467234[[#This Row],[SERVICIO 15%]]</f>
        <v>0</v>
      </c>
      <c r="J196" s="122">
        <f>Masterclass2353456243423467234[[#This Row],[SUBTOTAL]]*10%</f>
        <v>0</v>
      </c>
      <c r="K196" s="122">
        <f>Masterclass2353456243423467234[[#This Row],[10% Fee]]*16%</f>
        <v>0</v>
      </c>
      <c r="L196" s="122">
        <f>Masterclass2353456243423467234[[#This Row],[IVA]]+Masterclass2353456243423467234[[#This Row],[10% Fee]]+Masterclass2353456243423467234[[#This Row],[SUBTOTAL]]</f>
        <v>0</v>
      </c>
    </row>
    <row r="197" spans="2:12" ht="15.5">
      <c r="B197" s="12"/>
      <c r="C197" s="147" t="s">
        <v>90</v>
      </c>
      <c r="D197" s="39">
        <v>65</v>
      </c>
      <c r="E197" s="120">
        <v>10</v>
      </c>
      <c r="F197" s="120">
        <v>0</v>
      </c>
      <c r="G197" s="122">
        <f>Masterclass2353456243423467234[[#This Row],[DIAS]]*Masterclass2353456243423467234[[#This Row],[PAX / Q]]*Masterclass2353456243423467234[[#This Row],[COSTO]]</f>
        <v>0</v>
      </c>
      <c r="H197" s="122">
        <v>0</v>
      </c>
      <c r="I197" s="122">
        <f>Masterclass2353456243423467234[[#This Row],[TTL COSTO]]+Masterclass2353456243423467234[[#This Row],[SERVICIO 15%]]</f>
        <v>0</v>
      </c>
      <c r="J197" s="122">
        <f>Masterclass2353456243423467234[[#This Row],[SUBTOTAL]]*10%</f>
        <v>0</v>
      </c>
      <c r="K197" s="122">
        <f>Masterclass2353456243423467234[[#This Row],[10% Fee]]*16%</f>
        <v>0</v>
      </c>
      <c r="L197" s="122">
        <f>Masterclass2353456243423467234[[#This Row],[IVA]]+Masterclass2353456243423467234[[#This Row],[10% Fee]]+Masterclass2353456243423467234[[#This Row],[SUBTOTAL]]</f>
        <v>0</v>
      </c>
    </row>
    <row r="198" spans="2:12" ht="15.5">
      <c r="B198" s="12"/>
      <c r="C198" s="147" t="s">
        <v>86</v>
      </c>
      <c r="D198" s="39">
        <v>1300</v>
      </c>
      <c r="E198" s="120">
        <v>1</v>
      </c>
      <c r="F198" s="120">
        <v>0</v>
      </c>
      <c r="G198" s="122">
        <f>Masterclass2353456243423467234[[#This Row],[DIAS]]*Masterclass2353456243423467234[[#This Row],[PAX / Q]]*Masterclass2353456243423467234[[#This Row],[COSTO]]</f>
        <v>0</v>
      </c>
      <c r="H198" s="122">
        <v>0</v>
      </c>
      <c r="I198" s="122">
        <f>Masterclass2353456243423467234[[#This Row],[TTL COSTO]]+Masterclass2353456243423467234[[#This Row],[SERVICIO 15%]]</f>
        <v>0</v>
      </c>
      <c r="J198" s="122">
        <f>Masterclass2353456243423467234[[#This Row],[SUBTOTAL]]*10%</f>
        <v>0</v>
      </c>
      <c r="K198" s="122">
        <f>Masterclass2353456243423467234[[#This Row],[10% Fee]]*16%</f>
        <v>0</v>
      </c>
      <c r="L198" s="122">
        <f>Masterclass2353456243423467234[[#This Row],[IVA]]+Masterclass2353456243423467234[[#This Row],[10% Fee]]+Masterclass2353456243423467234[[#This Row],[SUBTOTAL]]</f>
        <v>0</v>
      </c>
    </row>
    <row r="199" spans="2:12" ht="15.5">
      <c r="B199" s="12"/>
      <c r="C199" s="147" t="s">
        <v>91</v>
      </c>
      <c r="D199" s="39">
        <v>520</v>
      </c>
      <c r="E199" s="120">
        <v>1</v>
      </c>
      <c r="F199" s="120">
        <v>0</v>
      </c>
      <c r="G199" s="122">
        <f>Masterclass2353456243423467234[[#This Row],[DIAS]]*Masterclass2353456243423467234[[#This Row],[PAX / Q]]*Masterclass2353456243423467234[[#This Row],[COSTO]]</f>
        <v>0</v>
      </c>
      <c r="H199" s="122">
        <v>0</v>
      </c>
      <c r="I199" s="122">
        <f>Masterclass2353456243423467234[[#This Row],[TTL COSTO]]+Masterclass2353456243423467234[[#This Row],[SERVICIO 15%]]</f>
        <v>0</v>
      </c>
      <c r="J199" s="122">
        <f>Masterclass2353456243423467234[[#This Row],[SUBTOTAL]]*10%</f>
        <v>0</v>
      </c>
      <c r="K199" s="122">
        <f>Masterclass2353456243423467234[[#This Row],[10% Fee]]*16%</f>
        <v>0</v>
      </c>
      <c r="L199" s="122">
        <f>Masterclass2353456243423467234[[#This Row],[IVA]]+Masterclass2353456243423467234[[#This Row],[10% Fee]]+Masterclass2353456243423467234[[#This Row],[SUBTOTAL]]</f>
        <v>0</v>
      </c>
    </row>
    <row r="200" spans="2:12" ht="15.5">
      <c r="B200" s="12"/>
      <c r="C200" s="147" t="s">
        <v>96</v>
      </c>
      <c r="D200" s="39">
        <v>3250</v>
      </c>
      <c r="E200" s="120">
        <v>1</v>
      </c>
      <c r="F200" s="120">
        <v>0</v>
      </c>
      <c r="G200" s="122">
        <f>Masterclass2353456243423467234[[#This Row],[DIAS]]*Masterclass2353456243423467234[[#This Row],[PAX / Q]]*Masterclass2353456243423467234[[#This Row],[COSTO]]</f>
        <v>0</v>
      </c>
      <c r="H200" s="122">
        <v>0</v>
      </c>
      <c r="I200" s="122">
        <f>Masterclass2353456243423467234[[#This Row],[TTL COSTO]]+Masterclass2353456243423467234[[#This Row],[SERVICIO 15%]]</f>
        <v>0</v>
      </c>
      <c r="J200" s="122">
        <f>Masterclass2353456243423467234[[#This Row],[SUBTOTAL]]*10%</f>
        <v>0</v>
      </c>
      <c r="K200" s="122">
        <f>Masterclass2353456243423467234[[#This Row],[10% Fee]]*16%</f>
        <v>0</v>
      </c>
      <c r="L200" s="122">
        <f>Masterclass2353456243423467234[[#This Row],[IVA]]+Masterclass2353456243423467234[[#This Row],[10% Fee]]+Masterclass2353456243423467234[[#This Row],[SUBTOTAL]]</f>
        <v>0</v>
      </c>
    </row>
    <row r="201" spans="2:12" ht="15.5">
      <c r="B201" s="12"/>
      <c r="C201" s="147" t="s">
        <v>97</v>
      </c>
      <c r="D201" s="39">
        <v>104</v>
      </c>
      <c r="E201" s="120">
        <v>51</v>
      </c>
      <c r="F201" s="120">
        <v>0</v>
      </c>
      <c r="G201" s="122">
        <f>Masterclass2353456243423467234[[#This Row],[DIAS]]*Masterclass2353456243423467234[[#This Row],[PAX / Q]]*Masterclass2353456243423467234[[#This Row],[COSTO]]</f>
        <v>0</v>
      </c>
      <c r="H201" s="122">
        <v>0</v>
      </c>
      <c r="I201" s="122">
        <f>Masterclass2353456243423467234[[#This Row],[TTL COSTO]]+Masterclass2353456243423467234[[#This Row],[SERVICIO 15%]]</f>
        <v>0</v>
      </c>
      <c r="J201" s="122">
        <f>Masterclass2353456243423467234[[#This Row],[SUBTOTAL]]*10%</f>
        <v>0</v>
      </c>
      <c r="K201" s="122">
        <f>Masterclass2353456243423467234[[#This Row],[10% Fee]]*16%</f>
        <v>0</v>
      </c>
      <c r="L201" s="122">
        <f>Masterclass2353456243423467234[[#This Row],[IVA]]+Masterclass2353456243423467234[[#This Row],[10% Fee]]+Masterclass2353456243423467234[[#This Row],[SUBTOTAL]]</f>
        <v>0</v>
      </c>
    </row>
    <row r="202" spans="2:12" ht="24.65" customHeight="1">
      <c r="B202" s="4"/>
      <c r="C202" s="105" t="s">
        <v>98</v>
      </c>
      <c r="D202" s="36"/>
      <c r="E202" s="2"/>
      <c r="F202" s="2"/>
      <c r="G202" s="2"/>
      <c r="H202" s="2"/>
      <c r="I202" s="2"/>
      <c r="J202" s="2"/>
      <c r="K202" s="2"/>
      <c r="L202" s="2"/>
    </row>
    <row r="203" spans="2:12" ht="15.5">
      <c r="B203" s="12">
        <v>46236</v>
      </c>
      <c r="C203" s="127" t="s">
        <v>99</v>
      </c>
      <c r="D203" s="39">
        <v>975</v>
      </c>
      <c r="E203" s="128">
        <v>3</v>
      </c>
      <c r="F203" s="121">
        <v>1</v>
      </c>
      <c r="G203" s="122">
        <f>Masterclass2353456243423467234[[#This Row],[DIAS]]*Masterclass2353456243423467234[[#This Row],[PAX / Q]]*Masterclass2353456243423467234[[#This Row],[COSTO]]</f>
        <v>2925</v>
      </c>
      <c r="H203" s="122">
        <v>0</v>
      </c>
      <c r="I203" s="122">
        <f>Masterclass2353456243423467234[[#This Row],[TTL COSTO]]+Masterclass2353456243423467234[[#This Row],[SERVICIO 15%]]</f>
        <v>2925</v>
      </c>
      <c r="J203" s="122">
        <f>Masterclass2353456243423467234[[#This Row],[SUBTOTAL]]*10%</f>
        <v>292.5</v>
      </c>
      <c r="K203" s="122">
        <f>Masterclass2353456243423467234[[#This Row],[10% Fee]]*16%</f>
        <v>46.800000000000004</v>
      </c>
      <c r="L203" s="122">
        <f>Masterclass2353456243423467234[[#This Row],[IVA]]+Masterclass2353456243423467234[[#This Row],[10% Fee]]+Masterclass2353456243423467234[[#This Row],[SUBTOTAL]]</f>
        <v>3264.3</v>
      </c>
    </row>
    <row r="204" spans="2:12" ht="15.5">
      <c r="B204" s="12">
        <v>46236</v>
      </c>
      <c r="C204" s="127" t="s">
        <v>100</v>
      </c>
      <c r="D204" s="39">
        <v>7</v>
      </c>
      <c r="E204" s="120">
        <v>51</v>
      </c>
      <c r="F204" s="121">
        <v>1</v>
      </c>
      <c r="G204" s="122">
        <f>Masterclass2353456243423467234[[#This Row],[DIAS]]*Masterclass2353456243423467234[[#This Row],[PAX / Q]]*Masterclass2353456243423467234[[#This Row],[COSTO]]</f>
        <v>357</v>
      </c>
      <c r="H204" s="122">
        <v>0</v>
      </c>
      <c r="I204" s="122">
        <f>Masterclass2353456243423467234[[#This Row],[TTL COSTO]]+Masterclass2353456243423467234[[#This Row],[SERVICIO 15%]]</f>
        <v>357</v>
      </c>
      <c r="J204" s="122">
        <f>Masterclass2353456243423467234[[#This Row],[SUBTOTAL]]*10%</f>
        <v>35.700000000000003</v>
      </c>
      <c r="K204" s="122">
        <f>Masterclass2353456243423467234[[#This Row],[10% Fee]]*16%</f>
        <v>5.7120000000000006</v>
      </c>
      <c r="L204" s="122">
        <f>Masterclass2353456243423467234[[#This Row],[IVA]]+Masterclass2353456243423467234[[#This Row],[10% Fee]]+Masterclass2353456243423467234[[#This Row],[SUBTOTAL]]</f>
        <v>398.41200000000003</v>
      </c>
    </row>
    <row r="205" spans="2:12" ht="31">
      <c r="B205" s="12">
        <v>46236</v>
      </c>
      <c r="C205" s="127" t="s">
        <v>101</v>
      </c>
      <c r="D205" s="39">
        <v>50</v>
      </c>
      <c r="E205" s="120">
        <v>51</v>
      </c>
      <c r="F205" s="121">
        <v>1</v>
      </c>
      <c r="G205" s="122">
        <f>Masterclass2353456243423467234[[#This Row],[DIAS]]*Masterclass2353456243423467234[[#This Row],[PAX / Q]]*Masterclass2353456243423467234[[#This Row],[COSTO]]</f>
        <v>2550</v>
      </c>
      <c r="H205" s="122">
        <v>0</v>
      </c>
      <c r="I205" s="122">
        <f>Masterclass2353456243423467234[[#This Row],[TTL COSTO]]+Masterclass2353456243423467234[[#This Row],[SERVICIO 15%]]</f>
        <v>2550</v>
      </c>
      <c r="J205" s="122">
        <f>Masterclass2353456243423467234[[#This Row],[SUBTOTAL]]*10%</f>
        <v>255</v>
      </c>
      <c r="K205" s="122">
        <f>Masterclass2353456243423467234[[#This Row],[10% Fee]]*16%</f>
        <v>40.800000000000004</v>
      </c>
      <c r="L205" s="122">
        <f>Masterclass2353456243423467234[[#This Row],[IVA]]+Masterclass2353456243423467234[[#This Row],[10% Fee]]+Masterclass2353456243423467234[[#This Row],[SUBTOTAL]]</f>
        <v>2845.8</v>
      </c>
    </row>
    <row r="206" spans="2:12" ht="15.5">
      <c r="B206" s="12">
        <v>46236</v>
      </c>
      <c r="C206" s="127" t="s">
        <v>102</v>
      </c>
      <c r="D206" s="39">
        <v>15</v>
      </c>
      <c r="E206" s="120">
        <v>51</v>
      </c>
      <c r="F206" s="121">
        <v>1</v>
      </c>
      <c r="G206" s="122">
        <f>Masterclass2353456243423467234[[#This Row],[DIAS]]*Masterclass2353456243423467234[[#This Row],[PAX / Q]]*Masterclass2353456243423467234[[#This Row],[COSTO]]</f>
        <v>765</v>
      </c>
      <c r="H206" s="122">
        <v>0</v>
      </c>
      <c r="I206" s="122">
        <f>Masterclass2353456243423467234[[#This Row],[TTL COSTO]]+Masterclass2353456243423467234[[#This Row],[SERVICIO 15%]]</f>
        <v>765</v>
      </c>
      <c r="J206" s="122">
        <f>Masterclass2353456243423467234[[#This Row],[SUBTOTAL]]*10%</f>
        <v>76.5</v>
      </c>
      <c r="K206" s="122">
        <f>Masterclass2353456243423467234[[#This Row],[10% Fee]]*16%</f>
        <v>12.24</v>
      </c>
      <c r="L206" s="122">
        <f>Masterclass2353456243423467234[[#This Row],[IVA]]+Masterclass2353456243423467234[[#This Row],[10% Fee]]+Masterclass2353456243423467234[[#This Row],[SUBTOTAL]]</f>
        <v>853.74</v>
      </c>
    </row>
    <row r="207" spans="2:12" ht="15.5">
      <c r="B207" s="12">
        <v>46237</v>
      </c>
      <c r="C207" s="127" t="s">
        <v>104</v>
      </c>
      <c r="D207" s="39">
        <v>60</v>
      </c>
      <c r="E207" s="120">
        <v>51</v>
      </c>
      <c r="F207" s="121">
        <v>1</v>
      </c>
      <c r="G207" s="122">
        <f>Masterclass2353456243423467234[[#This Row],[DIAS]]*Masterclass2353456243423467234[[#This Row],[PAX / Q]]*Masterclass2353456243423467234[[#This Row],[COSTO]]</f>
        <v>3060</v>
      </c>
      <c r="H207" s="122">
        <v>0</v>
      </c>
      <c r="I207" s="122">
        <f>Masterclass2353456243423467234[[#This Row],[TTL COSTO]]+Masterclass2353456243423467234[[#This Row],[SERVICIO 15%]]</f>
        <v>3060</v>
      </c>
      <c r="J207" s="122">
        <f>Masterclass2353456243423467234[[#This Row],[SUBTOTAL]]*10%</f>
        <v>306</v>
      </c>
      <c r="K207" s="122">
        <f>Masterclass2353456243423467234[[#This Row],[10% Fee]]*16%</f>
        <v>48.96</v>
      </c>
      <c r="L207" s="122">
        <f>Masterclass2353456243423467234[[#This Row],[IVA]]+Masterclass2353456243423467234[[#This Row],[10% Fee]]+Masterclass2353456243423467234[[#This Row],[SUBTOTAL]]</f>
        <v>3414.96</v>
      </c>
    </row>
    <row r="208" spans="2:12" ht="15.5">
      <c r="B208" s="12">
        <v>46237</v>
      </c>
      <c r="C208" s="127" t="s">
        <v>105</v>
      </c>
      <c r="D208" s="39">
        <v>487</v>
      </c>
      <c r="E208" s="120">
        <v>4</v>
      </c>
      <c r="F208" s="121">
        <v>1</v>
      </c>
      <c r="G208" s="122">
        <f>Masterclass2353456243423467234[[#This Row],[DIAS]]*Masterclass2353456243423467234[[#This Row],[PAX / Q]]*Masterclass2353456243423467234[[#This Row],[COSTO]]</f>
        <v>1948</v>
      </c>
      <c r="H208" s="122">
        <v>0</v>
      </c>
      <c r="I208" s="122">
        <f>Masterclass2353456243423467234[[#This Row],[TTL COSTO]]+Masterclass2353456243423467234[[#This Row],[SERVICIO 15%]]</f>
        <v>1948</v>
      </c>
      <c r="J208" s="122">
        <f>Masterclass2353456243423467234[[#This Row],[SUBTOTAL]]*10%</f>
        <v>194.8</v>
      </c>
      <c r="K208" s="122">
        <f>Masterclass2353456243423467234[[#This Row],[10% Fee]]*16%</f>
        <v>31.168000000000003</v>
      </c>
      <c r="L208" s="122">
        <f>Masterclass2353456243423467234[[#This Row],[IVA]]+Masterclass2353456243423467234[[#This Row],[10% Fee]]+Masterclass2353456243423467234[[#This Row],[SUBTOTAL]]</f>
        <v>2173.9679999999998</v>
      </c>
    </row>
    <row r="209" spans="2:12" ht="15.5">
      <c r="B209" s="12">
        <v>46238</v>
      </c>
      <c r="C209" s="127" t="s">
        <v>107</v>
      </c>
      <c r="D209" s="39">
        <v>1170</v>
      </c>
      <c r="E209" s="120">
        <v>3</v>
      </c>
      <c r="F209" s="121">
        <v>1</v>
      </c>
      <c r="G209" s="122">
        <f>Masterclass2353456243423467234[[#This Row],[DIAS]]*Masterclass2353456243423467234[[#This Row],[PAX / Q]]*Masterclass2353456243423467234[[#This Row],[COSTO]]</f>
        <v>3510</v>
      </c>
      <c r="H209" s="122">
        <v>0</v>
      </c>
      <c r="I209" s="122">
        <f>Masterclass2353456243423467234[[#This Row],[TTL COSTO]]+Masterclass2353456243423467234[[#This Row],[SERVICIO 15%]]</f>
        <v>3510</v>
      </c>
      <c r="J209" s="122">
        <f>Masterclass2353456243423467234[[#This Row],[SUBTOTAL]]*10%</f>
        <v>351</v>
      </c>
      <c r="K209" s="122">
        <f>Masterclass2353456243423467234[[#This Row],[10% Fee]]*16%</f>
        <v>56.160000000000004</v>
      </c>
      <c r="L209" s="122">
        <f>Masterclass2353456243423467234[[#This Row],[IVA]]+Masterclass2353456243423467234[[#This Row],[10% Fee]]+Masterclass2353456243423467234[[#This Row],[SUBTOTAL]]</f>
        <v>3917.16</v>
      </c>
    </row>
    <row r="210" spans="2:12" ht="15.5">
      <c r="B210" s="12">
        <v>46238</v>
      </c>
      <c r="C210" s="127" t="s">
        <v>108</v>
      </c>
      <c r="D210" s="39">
        <v>45</v>
      </c>
      <c r="E210" s="120">
        <v>51</v>
      </c>
      <c r="F210" s="121">
        <v>1</v>
      </c>
      <c r="G210" s="122">
        <f>Masterclass2353456243423467234[[#This Row],[DIAS]]*Masterclass2353456243423467234[[#This Row],[PAX / Q]]*Masterclass2353456243423467234[[#This Row],[COSTO]]</f>
        <v>2295</v>
      </c>
      <c r="H210" s="122">
        <v>0</v>
      </c>
      <c r="I210" s="122">
        <f>Masterclass2353456243423467234[[#This Row],[TTL COSTO]]+Masterclass2353456243423467234[[#This Row],[SERVICIO 15%]]</f>
        <v>2295</v>
      </c>
      <c r="J210" s="122">
        <f>Masterclass2353456243423467234[[#This Row],[SUBTOTAL]]*10%</f>
        <v>229.5</v>
      </c>
      <c r="K210" s="122">
        <f>Masterclass2353456243423467234[[#This Row],[10% Fee]]*16%</f>
        <v>36.72</v>
      </c>
      <c r="L210" s="122">
        <f>Masterclass2353456243423467234[[#This Row],[IVA]]+Masterclass2353456243423467234[[#This Row],[10% Fee]]+Masterclass2353456243423467234[[#This Row],[SUBTOTAL]]</f>
        <v>2561.2200000000003</v>
      </c>
    </row>
    <row r="211" spans="2:12" ht="15.5">
      <c r="B211" s="12">
        <v>46238</v>
      </c>
      <c r="C211" s="127" t="s">
        <v>109</v>
      </c>
      <c r="D211" s="39">
        <v>20</v>
      </c>
      <c r="E211" s="120">
        <v>51</v>
      </c>
      <c r="F211" s="121">
        <v>1</v>
      </c>
      <c r="G211" s="122">
        <f>Masterclass2353456243423467234[[#This Row],[DIAS]]*Masterclass2353456243423467234[[#This Row],[PAX / Q]]*Masterclass2353456243423467234[[#This Row],[COSTO]]</f>
        <v>1020</v>
      </c>
      <c r="H211" s="122">
        <v>0</v>
      </c>
      <c r="I211" s="122">
        <f>Masterclass2353456243423467234[[#This Row],[TTL COSTO]]+Masterclass2353456243423467234[[#This Row],[SERVICIO 15%]]</f>
        <v>1020</v>
      </c>
      <c r="J211" s="122">
        <f>Masterclass2353456243423467234[[#This Row],[SUBTOTAL]]*10%</f>
        <v>102</v>
      </c>
      <c r="K211" s="122">
        <f>Masterclass2353456243423467234[[#This Row],[10% Fee]]*16%</f>
        <v>16.32</v>
      </c>
      <c r="L211" s="122">
        <f>Masterclass2353456243423467234[[#This Row],[IVA]]+Masterclass2353456243423467234[[#This Row],[10% Fee]]+Masterclass2353456243423467234[[#This Row],[SUBTOTAL]]</f>
        <v>1138.32</v>
      </c>
    </row>
    <row r="212" spans="2:12" ht="15.5">
      <c r="B212" s="12">
        <v>46239</v>
      </c>
      <c r="C212" s="127" t="s">
        <v>111</v>
      </c>
      <c r="D212" s="39">
        <v>7</v>
      </c>
      <c r="E212" s="120">
        <v>51</v>
      </c>
      <c r="F212" s="121">
        <v>1</v>
      </c>
      <c r="G212" s="122">
        <f>Masterclass2353456243423467234[[#This Row],[DIAS]]*Masterclass2353456243423467234[[#This Row],[PAX / Q]]*Masterclass2353456243423467234[[#This Row],[COSTO]]</f>
        <v>357</v>
      </c>
      <c r="H212" s="122">
        <v>0</v>
      </c>
      <c r="I212" s="122">
        <f>Masterclass2353456243423467234[[#This Row],[TTL COSTO]]+Masterclass2353456243423467234[[#This Row],[SERVICIO 15%]]</f>
        <v>357</v>
      </c>
      <c r="J212" s="122">
        <f>Masterclass2353456243423467234[[#This Row],[SUBTOTAL]]*10%</f>
        <v>35.700000000000003</v>
      </c>
      <c r="K212" s="122">
        <f>Masterclass2353456243423467234[[#This Row],[10% Fee]]*16%</f>
        <v>5.7120000000000006</v>
      </c>
      <c r="L212" s="122">
        <f>Masterclass2353456243423467234[[#This Row],[IVA]]+Masterclass2353456243423467234[[#This Row],[10% Fee]]+Masterclass2353456243423467234[[#This Row],[SUBTOTAL]]</f>
        <v>398.41200000000003</v>
      </c>
    </row>
    <row r="213" spans="2:12" ht="15.5">
      <c r="B213" s="12">
        <v>46239</v>
      </c>
      <c r="C213" s="127" t="s">
        <v>112</v>
      </c>
      <c r="D213" s="39">
        <v>975</v>
      </c>
      <c r="E213" s="120">
        <v>2</v>
      </c>
      <c r="F213" s="121">
        <v>1</v>
      </c>
      <c r="G213" s="122">
        <f>Masterclass2353456243423467234[[#This Row],[DIAS]]*Masterclass2353456243423467234[[#This Row],[PAX / Q]]*Masterclass2353456243423467234[[#This Row],[COSTO]]</f>
        <v>1950</v>
      </c>
      <c r="H213" s="122">
        <v>0</v>
      </c>
      <c r="I213" s="122">
        <f>Masterclass2353456243423467234[[#This Row],[TTL COSTO]]+Masterclass2353456243423467234[[#This Row],[SERVICIO 15%]]</f>
        <v>1950</v>
      </c>
      <c r="J213" s="122">
        <f>Masterclass2353456243423467234[[#This Row],[SUBTOTAL]]*10%</f>
        <v>195</v>
      </c>
      <c r="K213" s="122">
        <f>Masterclass2353456243423467234[[#This Row],[10% Fee]]*16%</f>
        <v>31.2</v>
      </c>
      <c r="L213" s="122">
        <f>Masterclass2353456243423467234[[#This Row],[IVA]]+Masterclass2353456243423467234[[#This Row],[10% Fee]]+Masterclass2353456243423467234[[#This Row],[SUBTOTAL]]</f>
        <v>2176.1999999999998</v>
      </c>
    </row>
    <row r="214" spans="2:12" ht="15.5">
      <c r="B214" s="12">
        <v>46239</v>
      </c>
      <c r="C214" s="127" t="s">
        <v>113</v>
      </c>
      <c r="D214" s="39">
        <v>50</v>
      </c>
      <c r="E214" s="120">
        <v>51</v>
      </c>
      <c r="F214" s="121">
        <v>1</v>
      </c>
      <c r="G214" s="122">
        <f>Masterclass2353456243423467234[[#This Row],[DIAS]]*Masterclass2353456243423467234[[#This Row],[PAX / Q]]*Masterclass2353456243423467234[[#This Row],[COSTO]]</f>
        <v>2550</v>
      </c>
      <c r="H214" s="122">
        <v>0</v>
      </c>
      <c r="I214" s="122">
        <f>Masterclass2353456243423467234[[#This Row],[TTL COSTO]]+Masterclass2353456243423467234[[#This Row],[SERVICIO 15%]]</f>
        <v>2550</v>
      </c>
      <c r="J214" s="122">
        <f>Masterclass2353456243423467234[[#This Row],[SUBTOTAL]]*10%</f>
        <v>255</v>
      </c>
      <c r="K214" s="122">
        <f>Masterclass2353456243423467234[[#This Row],[10% Fee]]*16%</f>
        <v>40.800000000000004</v>
      </c>
      <c r="L214" s="122">
        <f>Masterclass2353456243423467234[[#This Row],[IVA]]+Masterclass2353456243423467234[[#This Row],[10% Fee]]+Masterclass2353456243423467234[[#This Row],[SUBTOTAL]]</f>
        <v>2845.8</v>
      </c>
    </row>
    <row r="215" spans="2:12" ht="15.5">
      <c r="B215" s="12">
        <v>46239</v>
      </c>
      <c r="C215" s="127" t="s">
        <v>114</v>
      </c>
      <c r="D215" s="39">
        <v>13</v>
      </c>
      <c r="E215" s="120">
        <v>51</v>
      </c>
      <c r="F215" s="121">
        <v>1</v>
      </c>
      <c r="G215" s="122">
        <f>Masterclass2353456243423467234[[#This Row],[DIAS]]*Masterclass2353456243423467234[[#This Row],[PAX / Q]]*Masterclass2353456243423467234[[#This Row],[COSTO]]</f>
        <v>663</v>
      </c>
      <c r="H215" s="122">
        <v>0</v>
      </c>
      <c r="I215" s="122">
        <f>Masterclass2353456243423467234[[#This Row],[TTL COSTO]]+Masterclass2353456243423467234[[#This Row],[SERVICIO 15%]]</f>
        <v>663</v>
      </c>
      <c r="J215" s="122">
        <f>Masterclass2353456243423467234[[#This Row],[SUBTOTAL]]*10%</f>
        <v>66.3</v>
      </c>
      <c r="K215" s="122">
        <f>Masterclass2353456243423467234[[#This Row],[10% Fee]]*16%</f>
        <v>10.608000000000001</v>
      </c>
      <c r="L215" s="122">
        <f>Masterclass2353456243423467234[[#This Row],[IVA]]+Masterclass2353456243423467234[[#This Row],[10% Fee]]+Masterclass2353456243423467234[[#This Row],[SUBTOTAL]]</f>
        <v>739.90800000000002</v>
      </c>
    </row>
    <row r="216" spans="2:12" ht="15.5">
      <c r="B216" s="12">
        <v>46239</v>
      </c>
      <c r="C216" s="127" t="s">
        <v>115</v>
      </c>
      <c r="D216" s="39">
        <v>13</v>
      </c>
      <c r="E216" s="120">
        <v>51</v>
      </c>
      <c r="F216" s="121">
        <v>1</v>
      </c>
      <c r="G216" s="122">
        <f>Masterclass2353456243423467234[[#This Row],[DIAS]]*Masterclass2353456243423467234[[#This Row],[PAX / Q]]*Masterclass2353456243423467234[[#This Row],[COSTO]]</f>
        <v>663</v>
      </c>
      <c r="H216" s="122">
        <v>0</v>
      </c>
      <c r="I216" s="122">
        <f>Masterclass2353456243423467234[[#This Row],[TTL COSTO]]+Masterclass2353456243423467234[[#This Row],[SERVICIO 15%]]</f>
        <v>663</v>
      </c>
      <c r="J216" s="122">
        <f>Masterclass2353456243423467234[[#This Row],[SUBTOTAL]]*10%</f>
        <v>66.3</v>
      </c>
      <c r="K216" s="122">
        <f>Masterclass2353456243423467234[[#This Row],[10% Fee]]*16%</f>
        <v>10.608000000000001</v>
      </c>
      <c r="L216" s="122">
        <f>Masterclass2353456243423467234[[#This Row],[IVA]]+Masterclass2353456243423467234[[#This Row],[10% Fee]]+Masterclass2353456243423467234[[#This Row],[SUBTOTAL]]</f>
        <v>739.90800000000002</v>
      </c>
    </row>
    <row r="217" spans="2:12" ht="15.5">
      <c r="B217" s="12">
        <v>46240</v>
      </c>
      <c r="C217" s="127" t="s">
        <v>117</v>
      </c>
      <c r="D217" s="39">
        <v>7</v>
      </c>
      <c r="E217" s="120">
        <v>51</v>
      </c>
      <c r="F217" s="121">
        <v>1</v>
      </c>
      <c r="G217" s="122">
        <f>Masterclass2353456243423467234[[#This Row],[DIAS]]*Masterclass2353456243423467234[[#This Row],[PAX / Q]]*Masterclass2353456243423467234[[#This Row],[COSTO]]</f>
        <v>357</v>
      </c>
      <c r="H217" s="122">
        <v>0</v>
      </c>
      <c r="I217" s="122">
        <f>Masterclass2353456243423467234[[#This Row],[TTL COSTO]]+Masterclass2353456243423467234[[#This Row],[SERVICIO 15%]]</f>
        <v>357</v>
      </c>
      <c r="J217" s="122">
        <f>Masterclass2353456243423467234[[#This Row],[SUBTOTAL]]*10%</f>
        <v>35.700000000000003</v>
      </c>
      <c r="K217" s="122">
        <f>Masterclass2353456243423467234[[#This Row],[10% Fee]]*16%</f>
        <v>5.7120000000000006</v>
      </c>
      <c r="L217" s="122">
        <f>Masterclass2353456243423467234[[#This Row],[IVA]]+Masterclass2353456243423467234[[#This Row],[10% Fee]]+Masterclass2353456243423467234[[#This Row],[SUBTOTAL]]</f>
        <v>398.41200000000003</v>
      </c>
    </row>
    <row r="218" spans="2:12" ht="31">
      <c r="B218" s="12">
        <v>46240</v>
      </c>
      <c r="C218" s="127" t="s">
        <v>118</v>
      </c>
      <c r="D218" s="39">
        <v>105</v>
      </c>
      <c r="E218" s="120">
        <v>51</v>
      </c>
      <c r="F218" s="121">
        <v>1</v>
      </c>
      <c r="G218" s="122">
        <f>Masterclass2353456243423467234[[#This Row],[DIAS]]*Masterclass2353456243423467234[[#This Row],[PAX / Q]]*Masterclass2353456243423467234[[#This Row],[COSTO]]</f>
        <v>5355</v>
      </c>
      <c r="H218" s="122">
        <v>0</v>
      </c>
      <c r="I218" s="122">
        <f>Masterclass2353456243423467234[[#This Row],[TTL COSTO]]+Masterclass2353456243423467234[[#This Row],[SERVICIO 15%]]</f>
        <v>5355</v>
      </c>
      <c r="J218" s="122">
        <f>Masterclass2353456243423467234[[#This Row],[SUBTOTAL]]*10%</f>
        <v>535.5</v>
      </c>
      <c r="K218" s="122">
        <f>Masterclass2353456243423467234[[#This Row],[10% Fee]]*16%</f>
        <v>85.68</v>
      </c>
      <c r="L218" s="122">
        <f>Masterclass2353456243423467234[[#This Row],[IVA]]+Masterclass2353456243423467234[[#This Row],[10% Fee]]+Masterclass2353456243423467234[[#This Row],[SUBTOTAL]]</f>
        <v>5976.18</v>
      </c>
    </row>
    <row r="219" spans="2:12" ht="15.5">
      <c r="B219" s="12">
        <v>46240</v>
      </c>
      <c r="C219" s="127" t="s">
        <v>119</v>
      </c>
      <c r="D219" s="39">
        <v>260</v>
      </c>
      <c r="E219" s="120">
        <v>51</v>
      </c>
      <c r="F219" s="121">
        <v>1</v>
      </c>
      <c r="G219" s="122">
        <f>Masterclass2353456243423467234[[#This Row],[DIAS]]*Masterclass2353456243423467234[[#This Row],[PAX / Q]]*Masterclass2353456243423467234[[#This Row],[COSTO]]</f>
        <v>13260</v>
      </c>
      <c r="H219" s="122">
        <v>0</v>
      </c>
      <c r="I219" s="122">
        <f>Masterclass2353456243423467234[[#This Row],[TTL COSTO]]+Masterclass2353456243423467234[[#This Row],[SERVICIO 15%]]</f>
        <v>13260</v>
      </c>
      <c r="J219" s="122">
        <f>Masterclass2353456243423467234[[#This Row],[SUBTOTAL]]*10%</f>
        <v>1326</v>
      </c>
      <c r="K219" s="122">
        <f>Masterclass2353456243423467234[[#This Row],[10% Fee]]*16%</f>
        <v>212.16</v>
      </c>
      <c r="L219" s="122">
        <f>Masterclass2353456243423467234[[#This Row],[IVA]]+Masterclass2353456243423467234[[#This Row],[10% Fee]]+Masterclass2353456243423467234[[#This Row],[SUBTOTAL]]</f>
        <v>14798.16</v>
      </c>
    </row>
    <row r="220" spans="2:12" ht="31">
      <c r="B220" s="12">
        <v>46240</v>
      </c>
      <c r="C220" s="127" t="s">
        <v>120</v>
      </c>
      <c r="D220" s="39">
        <v>1430</v>
      </c>
      <c r="E220" s="120">
        <v>8</v>
      </c>
      <c r="F220" s="121">
        <v>1</v>
      </c>
      <c r="G220" s="122">
        <f>Masterclass2353456243423467234[[#This Row],[DIAS]]*Masterclass2353456243423467234[[#This Row],[PAX / Q]]*Masterclass2353456243423467234[[#This Row],[COSTO]]</f>
        <v>11440</v>
      </c>
      <c r="H220" s="122">
        <v>0</v>
      </c>
      <c r="I220" s="122">
        <f>Masterclass2353456243423467234[[#This Row],[TTL COSTO]]+Masterclass2353456243423467234[[#This Row],[SERVICIO 15%]]</f>
        <v>11440</v>
      </c>
      <c r="J220" s="122">
        <f>Masterclass2353456243423467234[[#This Row],[SUBTOTAL]]*10%</f>
        <v>1144</v>
      </c>
      <c r="K220" s="122">
        <f>Masterclass2353456243423467234[[#This Row],[10% Fee]]*16%</f>
        <v>183.04</v>
      </c>
      <c r="L220" s="122">
        <f>Masterclass2353456243423467234[[#This Row],[IVA]]+Masterclass2353456243423467234[[#This Row],[10% Fee]]+Masterclass2353456243423467234[[#This Row],[SUBTOTAL]]</f>
        <v>12767.04</v>
      </c>
    </row>
    <row r="221" spans="2:12" ht="15.5">
      <c r="B221" s="4"/>
      <c r="C221" s="5" t="s">
        <v>121</v>
      </c>
      <c r="D221" s="2"/>
      <c r="E221" s="2"/>
      <c r="F221" s="2"/>
      <c r="G221" s="2"/>
      <c r="H221" s="2"/>
      <c r="I221" s="2"/>
      <c r="J221" s="2"/>
      <c r="K221" s="2"/>
      <c r="L221" s="2"/>
    </row>
    <row r="222" spans="2:12" ht="15.5">
      <c r="B222" s="12"/>
      <c r="C222" s="44" t="s">
        <v>122</v>
      </c>
      <c r="D222" s="39">
        <v>19950</v>
      </c>
      <c r="E222" s="120">
        <v>3</v>
      </c>
      <c r="F222" s="121">
        <v>1</v>
      </c>
      <c r="G222" s="152">
        <f>Masterclass2353456243423467234[[#This Row],[DIAS]]*Masterclass2353456243423467234[[#This Row],[PAX / Q]]*Masterclass2353456243423467234[[#This Row],[COSTO]]</f>
        <v>59850</v>
      </c>
      <c r="H222" s="152"/>
      <c r="I222" s="152">
        <f>Masterclass2353456243423467234[[#This Row],[TTL COSTO]]</f>
        <v>59850</v>
      </c>
      <c r="J222" s="152">
        <v>0</v>
      </c>
      <c r="K222" s="152">
        <f>Masterclass2353456243423467234[[#This Row],[10% Fee]]*16%</f>
        <v>0</v>
      </c>
      <c r="L222" s="152">
        <f>Masterclass2353456243423467234[[#This Row],[SUBTOTAL]]+Masterclass2353456243423467234[[#This Row],[10% Fee]]+Masterclass2353456243423467234[[#This Row],[IVA]]</f>
        <v>59850</v>
      </c>
    </row>
    <row r="223" spans="2:12" ht="54" customHeight="1">
      <c r="B223" s="28"/>
      <c r="C223" s="44" t="s">
        <v>123</v>
      </c>
      <c r="D223" s="39"/>
      <c r="E223" s="120"/>
      <c r="F223" s="121"/>
      <c r="G223" s="152"/>
      <c r="H223" s="152"/>
      <c r="I223" s="152"/>
      <c r="J223" s="152"/>
      <c r="K223" s="152"/>
      <c r="L223" s="152"/>
    </row>
    <row r="224" spans="2:12" ht="15.5" hidden="1">
      <c r="B224" s="28"/>
      <c r="C224" s="35"/>
      <c r="D224" s="39">
        <v>0</v>
      </c>
      <c r="E224" s="42">
        <v>0</v>
      </c>
      <c r="F224" s="121">
        <v>0</v>
      </c>
      <c r="G224" s="136">
        <f>Masterclass2353456243423467234[[#This Row],[DIAS]]*Masterclass2353456243423467234[[#This Row],[PAX / Q]]*Masterclass2353456243423467234[[#This Row],[COSTO]]</f>
        <v>0</v>
      </c>
      <c r="H224" s="136"/>
      <c r="I224" s="136">
        <f>Masterclass2353456243423467234[[#This Row],[TTL COSTO]]</f>
        <v>0</v>
      </c>
      <c r="J224" s="136">
        <f>Masterclass2353456243423467234[[#This Row],[SUBTOTAL]]*10%</f>
        <v>0</v>
      </c>
      <c r="K224" s="136">
        <f>Masterclass2353456243423467234[[#This Row],[10% Fee]]*16%</f>
        <v>0</v>
      </c>
      <c r="L224" s="136">
        <f>Masterclass2353456243423467234[[#This Row],[SUBTOTAL]]+Masterclass2353456243423467234[[#This Row],[10% Fee]]+Masterclass2353456243423467234[[#This Row],[IVA]]</f>
        <v>0</v>
      </c>
    </row>
    <row r="225" spans="2:12" ht="15.5" hidden="1">
      <c r="B225" s="28"/>
      <c r="C225" s="35"/>
      <c r="D225" s="39"/>
      <c r="E225" s="42"/>
      <c r="F225" s="56"/>
      <c r="G225" s="57"/>
      <c r="H225" s="58"/>
      <c r="I225" s="58"/>
      <c r="J225" s="58"/>
      <c r="K225" s="40"/>
      <c r="L225" s="57"/>
    </row>
    <row r="226" spans="2:12" ht="15.5">
      <c r="B226" s="28"/>
      <c r="C226" s="133" t="s">
        <v>264</v>
      </c>
      <c r="D226" s="167">
        <v>65</v>
      </c>
      <c r="E226" s="42">
        <v>20</v>
      </c>
      <c r="F226" s="121">
        <v>1</v>
      </c>
      <c r="G226" s="176">
        <f>Masterclass2353456243423467234[[#This Row],[DIAS]]*Masterclass2353456243423467234[[#This Row],[PAX / Q]]*Masterclass2353456243423467234[[#This Row],[COSTO]]</f>
        <v>1300</v>
      </c>
      <c r="H226" s="176">
        <v>0</v>
      </c>
      <c r="I226" s="176">
        <f>Masterclass2353456243423467234[[#This Row],[TTL COSTO]]+Masterclass2353456243423467234[[#This Row],[SERVICIO 15%]]</f>
        <v>1300</v>
      </c>
      <c r="J226" s="176">
        <f>Masterclass2353456243423467234[[#This Row],[SUBTOTAL]]*10%</f>
        <v>130</v>
      </c>
      <c r="K226" s="176">
        <f>Masterclass2353456243423467234[[#This Row],[10% Fee]]*16%</f>
        <v>20.8</v>
      </c>
      <c r="L226" s="176">
        <f>Masterclass2353456243423467234[[#This Row],[IVA]]+Masterclass2353456243423467234[[#This Row],[10% Fee]]+Masterclass2353456243423467234[[#This Row],[SUBTOTAL]]</f>
        <v>1450.8</v>
      </c>
    </row>
    <row r="227" spans="2:12" ht="15.5">
      <c r="B227" s="28"/>
      <c r="C227" s="133" t="s">
        <v>265</v>
      </c>
      <c r="D227" s="167">
        <v>25</v>
      </c>
      <c r="E227" s="42">
        <v>51</v>
      </c>
      <c r="F227" s="121">
        <v>1</v>
      </c>
      <c r="G227" s="176">
        <f>Masterclass2353456243423467234[[#This Row],[DIAS]]*Masterclass2353456243423467234[[#This Row],[PAX / Q]]*Masterclass2353456243423467234[[#This Row],[COSTO]]</f>
        <v>1275</v>
      </c>
      <c r="H227" s="176">
        <v>0</v>
      </c>
      <c r="I227" s="176">
        <f>Masterclass2353456243423467234[[#This Row],[TTL COSTO]]+Masterclass2353456243423467234[[#This Row],[SERVICIO 15%]]</f>
        <v>1275</v>
      </c>
      <c r="J227" s="176">
        <f>Masterclass2353456243423467234[[#This Row],[SUBTOTAL]]*10%</f>
        <v>127.5</v>
      </c>
      <c r="K227" s="176">
        <f>Masterclass2353456243423467234[[#This Row],[10% Fee]]*16%</f>
        <v>20.400000000000002</v>
      </c>
      <c r="L227" s="176">
        <f>Masterclass2353456243423467234[[#This Row],[IVA]]+Masterclass2353456243423467234[[#This Row],[10% Fee]]+Masterclass2353456243423467234[[#This Row],[SUBTOTAL]]</f>
        <v>1422.9</v>
      </c>
    </row>
    <row r="228" spans="2:12" ht="15.5">
      <c r="B228" s="28"/>
      <c r="C228" s="133" t="s">
        <v>269</v>
      </c>
      <c r="D228" s="167">
        <v>70</v>
      </c>
      <c r="E228" s="42">
        <v>51</v>
      </c>
      <c r="F228" s="121">
        <v>1</v>
      </c>
      <c r="G228" s="176">
        <f>Masterclass2353456243423467234[[#This Row],[DIAS]]*Masterclass2353456243423467234[[#This Row],[PAX / Q]]*Masterclass2353456243423467234[[#This Row],[COSTO]]</f>
        <v>3570</v>
      </c>
      <c r="H228" s="176">
        <v>0</v>
      </c>
      <c r="I228" s="176">
        <f>Masterclass2353456243423467234[[#This Row],[TTL COSTO]]+Masterclass2353456243423467234[[#This Row],[SERVICIO 15%]]</f>
        <v>3570</v>
      </c>
      <c r="J228" s="176">
        <f>Masterclass2353456243423467234[[#This Row],[SUBTOTAL]]*10%</f>
        <v>357</v>
      </c>
      <c r="K228" s="176">
        <f>Masterclass2353456243423467234[[#This Row],[10% Fee]]*16%</f>
        <v>57.120000000000005</v>
      </c>
      <c r="L228" s="176">
        <f>Masterclass2353456243423467234[[#This Row],[IVA]]+Masterclass2353456243423467234[[#This Row],[10% Fee]]+Masterclass2353456243423467234[[#This Row],[SUBTOTAL]]</f>
        <v>3984.12</v>
      </c>
    </row>
    <row r="229" spans="2:12" ht="15.5">
      <c r="B229" s="4"/>
      <c r="C229" s="5" t="s">
        <v>127</v>
      </c>
      <c r="D229" s="2"/>
      <c r="E229" s="2"/>
      <c r="F229" s="2"/>
      <c r="G229" s="2"/>
      <c r="H229" s="2"/>
      <c r="I229" s="2"/>
      <c r="J229" s="2"/>
      <c r="K229" s="2"/>
      <c r="L229" s="2"/>
    </row>
    <row r="230" spans="2:12" ht="15.5">
      <c r="B230" s="28"/>
      <c r="C230" s="133" t="s">
        <v>266</v>
      </c>
      <c r="D230" s="167">
        <v>30</v>
      </c>
      <c r="E230" s="42">
        <v>1</v>
      </c>
      <c r="F230" s="121">
        <v>1</v>
      </c>
      <c r="G230" s="176">
        <f>Masterclass2353456243423467234[[#This Row],[DIAS]]*Masterclass2353456243423467234[[#This Row],[PAX / Q]]*Masterclass2353456243423467234[[#This Row],[COSTO]]</f>
        <v>30</v>
      </c>
      <c r="H230" s="176">
        <v>0</v>
      </c>
      <c r="I230" s="176">
        <f>Masterclass2353456243423467234[[#This Row],[TTL COSTO]]+Masterclass2353456243423467234[[#This Row],[SERVICIO 15%]]</f>
        <v>30</v>
      </c>
      <c r="J230" s="176">
        <f>Masterclass2353456243423467234[[#This Row],[SUBTOTAL]]*10%</f>
        <v>3</v>
      </c>
      <c r="K230" s="176">
        <f>Masterclass2353456243423467234[[#This Row],[10% Fee]]*16%</f>
        <v>0.48</v>
      </c>
      <c r="L230" s="176">
        <f>Masterclass2353456243423467234[[#This Row],[IVA]]+Masterclass2353456243423467234[[#This Row],[10% Fee]]+Masterclass2353456243423467234[[#This Row],[SUBTOTAL]]</f>
        <v>33.479999999999997</v>
      </c>
    </row>
    <row r="231" spans="2:12" ht="15.5">
      <c r="B231" s="28"/>
      <c r="C231" s="133" t="s">
        <v>267</v>
      </c>
      <c r="D231" s="167">
        <v>25</v>
      </c>
      <c r="E231" s="42">
        <v>1</v>
      </c>
      <c r="F231" s="121">
        <v>1</v>
      </c>
      <c r="G231" s="176">
        <f>Masterclass2353456243423467234[[#This Row],[DIAS]]*Masterclass2353456243423467234[[#This Row],[PAX / Q]]*Masterclass2353456243423467234[[#This Row],[COSTO]]</f>
        <v>25</v>
      </c>
      <c r="H231" s="176">
        <v>0</v>
      </c>
      <c r="I231" s="176">
        <f>Masterclass2353456243423467234[[#This Row],[TTL COSTO]]+Masterclass2353456243423467234[[#This Row],[SERVICIO 15%]]</f>
        <v>25</v>
      </c>
      <c r="J231" s="176">
        <f>Masterclass2353456243423467234[[#This Row],[SUBTOTAL]]*10%</f>
        <v>2.5</v>
      </c>
      <c r="K231" s="176">
        <f>Masterclass2353456243423467234[[#This Row],[10% Fee]]*16%</f>
        <v>0.4</v>
      </c>
      <c r="L231" s="176">
        <f>Masterclass2353456243423467234[[#This Row],[IVA]]+Masterclass2353456243423467234[[#This Row],[10% Fee]]+Masterclass2353456243423467234[[#This Row],[SUBTOTAL]]</f>
        <v>27.9</v>
      </c>
    </row>
    <row r="232" spans="2:12" ht="15.5">
      <c r="B232" s="28"/>
      <c r="C232" s="133" t="s">
        <v>268</v>
      </c>
      <c r="D232" s="167">
        <v>45</v>
      </c>
      <c r="E232" s="42">
        <v>1</v>
      </c>
      <c r="F232" s="121">
        <v>1</v>
      </c>
      <c r="G232" s="176">
        <f>Masterclass2353456243423467234[[#This Row],[DIAS]]*Masterclass2353456243423467234[[#This Row],[PAX / Q]]*Masterclass2353456243423467234[[#This Row],[COSTO]]</f>
        <v>45</v>
      </c>
      <c r="H232" s="176">
        <v>0</v>
      </c>
      <c r="I232" s="176">
        <f>Masterclass2353456243423467234[[#This Row],[TTL COSTO]]+Masterclass2353456243423467234[[#This Row],[SERVICIO 15%]]</f>
        <v>45</v>
      </c>
      <c r="J232" s="176">
        <f>Masterclass2353456243423467234[[#This Row],[SUBTOTAL]]*10%</f>
        <v>4.5</v>
      </c>
      <c r="K232" s="176">
        <f>Masterclass2353456243423467234[[#This Row],[10% Fee]]*16%</f>
        <v>0.72</v>
      </c>
      <c r="L232" s="176">
        <f>Masterclass2353456243423467234[[#This Row],[IVA]]+Masterclass2353456243423467234[[#This Row],[10% Fee]]+Masterclass2353456243423467234[[#This Row],[SUBTOTAL]]</f>
        <v>50.22</v>
      </c>
    </row>
    <row r="233" spans="2:12" ht="15.5">
      <c r="B233" s="4"/>
      <c r="C233" s="5" t="s">
        <v>131</v>
      </c>
      <c r="D233" s="2"/>
      <c r="E233" s="2"/>
      <c r="F233" s="2"/>
      <c r="G233" s="2"/>
      <c r="H233" s="2"/>
      <c r="I233" s="2"/>
      <c r="J233" s="2"/>
      <c r="K233" s="2"/>
      <c r="L233" s="2"/>
    </row>
    <row r="234" spans="2:12" ht="31">
      <c r="B234" s="12"/>
      <c r="C234" s="149" t="s">
        <v>132</v>
      </c>
      <c r="D234" s="150">
        <v>390</v>
      </c>
      <c r="E234" s="120">
        <v>4</v>
      </c>
      <c r="F234" s="121">
        <v>9</v>
      </c>
      <c r="G234" s="151">
        <f>Masterclass2353456243423467234[[#This Row],[DIAS]]*Masterclass2353456243423467234[[#This Row],[PAX / Q]]*Masterclass2353456243423467234[[#This Row],[COSTO]]</f>
        <v>14040</v>
      </c>
      <c r="H234" s="151">
        <f>SUM(H214:H233)</f>
        <v>0</v>
      </c>
      <c r="I234" s="151">
        <f>Masterclass2353456243423467234[[#This Row],[TTL COSTO]]</f>
        <v>14040</v>
      </c>
      <c r="J234" s="151">
        <f>Masterclass2353456243423467234[[#This Row],[SUBTOTAL]]*10%</f>
        <v>1404</v>
      </c>
      <c r="K234" s="151">
        <f>Masterclass2353456243423467234[[#This Row],[10% Fee]]*16%</f>
        <v>224.64000000000001</v>
      </c>
      <c r="L234" s="151">
        <f>Masterclass2353456243423467234[[#This Row],[SUBTOTAL]]+Masterclass2353456243423467234[[#This Row],[10% Fee]]+Masterclass2353456243423467234[[#This Row],[IVA]]</f>
        <v>15668.64</v>
      </c>
    </row>
    <row r="235" spans="2:12" ht="15.5">
      <c r="B235" s="28"/>
      <c r="C235" s="149" t="s">
        <v>680</v>
      </c>
      <c r="D235" s="150">
        <v>1100</v>
      </c>
      <c r="E235" s="362">
        <v>4</v>
      </c>
      <c r="F235" s="363">
        <v>9</v>
      </c>
      <c r="G235" s="151">
        <f>Masterclass2353456243423467234[[#This Row],[DIAS]]*Masterclass2353456243423467234[[#This Row],[PAX / Q]]*Masterclass2353456243423467234[[#This Row],[COSTO]]</f>
        <v>39600</v>
      </c>
      <c r="H235" s="151">
        <f t="shared" ref="H235:H236" si="1">SUM(H215:H234)</f>
        <v>0</v>
      </c>
      <c r="I235" s="151">
        <f>Masterclass2353456243423467234[[#This Row],[TTL COSTO]]</f>
        <v>39600</v>
      </c>
      <c r="J235" s="151">
        <f>Masterclass2353456243423467234[[#This Row],[SUBTOTAL]]*10%</f>
        <v>3960</v>
      </c>
      <c r="K235" s="151">
        <f>Masterclass2353456243423467234[[#This Row],[10% Fee]]*16%</f>
        <v>633.6</v>
      </c>
      <c r="L235" s="151">
        <f>Masterclass2353456243423467234[[#This Row],[SUBTOTAL]]+Masterclass2353456243423467234[[#This Row],[10% Fee]]+Masterclass2353456243423467234[[#This Row],[IVA]]</f>
        <v>44193.599999999999</v>
      </c>
    </row>
    <row r="236" spans="2:12" ht="15.5">
      <c r="B236" s="28"/>
      <c r="C236" s="35" t="s">
        <v>681</v>
      </c>
      <c r="D236" s="167">
        <v>1500</v>
      </c>
      <c r="E236" s="362">
        <v>4</v>
      </c>
      <c r="F236" s="363">
        <v>1</v>
      </c>
      <c r="G236" s="151">
        <f>Masterclass2353456243423467234[[#This Row],[DIAS]]*Masterclass2353456243423467234[[#This Row],[PAX / Q]]*Masterclass2353456243423467234[[#This Row],[COSTO]]</f>
        <v>6000</v>
      </c>
      <c r="H236" s="151">
        <f t="shared" si="1"/>
        <v>0</v>
      </c>
      <c r="I236" s="151">
        <f>Masterclass2353456243423467234[[#This Row],[TTL COSTO]]</f>
        <v>6000</v>
      </c>
      <c r="J236" s="151">
        <f>Masterclass2353456243423467234[[#This Row],[SUBTOTAL]]*10%</f>
        <v>600</v>
      </c>
      <c r="K236" s="151">
        <f>Masterclass2353456243423467234[[#This Row],[10% Fee]]*16%</f>
        <v>96</v>
      </c>
      <c r="L236" s="151">
        <f>Masterclass2353456243423467234[[#This Row],[SUBTOTAL]]+Masterclass2353456243423467234[[#This Row],[10% Fee]]+Masterclass2353456243423467234[[#This Row],[IVA]]</f>
        <v>6696</v>
      </c>
    </row>
    <row r="237" spans="2:12" ht="15.5">
      <c r="B237" s="28"/>
      <c r="C237" s="35"/>
      <c r="D237" s="39"/>
      <c r="E237" s="42"/>
      <c r="F237" s="56"/>
      <c r="G237" s="57"/>
      <c r="H237" s="58"/>
      <c r="I237" s="58"/>
      <c r="J237" s="58"/>
      <c r="K237" s="40"/>
      <c r="L237" s="57"/>
    </row>
    <row r="238" spans="2:12" ht="15.5">
      <c r="B238" s="28"/>
      <c r="C238" s="35"/>
      <c r="D238" s="39"/>
      <c r="E238" s="42"/>
      <c r="F238" s="56"/>
      <c r="G238" s="57"/>
      <c r="H238" s="58"/>
      <c r="I238" s="58"/>
      <c r="J238" s="58"/>
      <c r="K238" s="40"/>
      <c r="L238" s="57"/>
    </row>
    <row r="239" spans="2:12" ht="15.5">
      <c r="B239" s="28"/>
      <c r="C239" s="35" t="s">
        <v>133</v>
      </c>
      <c r="D239" s="39"/>
      <c r="E239" s="42"/>
      <c r="F239" s="56"/>
      <c r="G239" s="57"/>
      <c r="H239" s="58"/>
      <c r="I239" s="58"/>
      <c r="J239" s="58"/>
      <c r="K239" s="40"/>
      <c r="L239" s="57"/>
    </row>
    <row r="240" spans="2:12" ht="15.5">
      <c r="B240" s="28"/>
      <c r="C240" s="35"/>
      <c r="D240" s="39"/>
      <c r="E240" s="42"/>
      <c r="F240" s="56"/>
      <c r="G240" s="57"/>
      <c r="H240" s="58"/>
      <c r="I240" s="58"/>
      <c r="J240" s="58"/>
      <c r="K240" s="40"/>
      <c r="L240" s="57"/>
    </row>
    <row r="241" spans="2:12" ht="15.5">
      <c r="C241" s="11" t="s">
        <v>134</v>
      </c>
      <c r="D241" s="3"/>
      <c r="E241" s="128"/>
      <c r="F241" s="128"/>
      <c r="G241" s="148">
        <f t="shared" ref="G241:L241" si="2">SUM(G10:G239)</f>
        <v>618906</v>
      </c>
      <c r="H241" s="148">
        <f t="shared" si="2"/>
        <v>0</v>
      </c>
      <c r="I241" s="148">
        <f t="shared" si="2"/>
        <v>618906</v>
      </c>
      <c r="J241" s="148">
        <f t="shared" si="2"/>
        <v>55905.599999999991</v>
      </c>
      <c r="K241" s="148">
        <f t="shared" si="2"/>
        <v>8944.8959999999988</v>
      </c>
      <c r="L241" s="148">
        <f t="shared" si="2"/>
        <v>683756.49600000016</v>
      </c>
    </row>
    <row r="242" spans="2:12" ht="21">
      <c r="B242" s="6"/>
    </row>
    <row r="243" spans="2:12" ht="18.5">
      <c r="B243" s="18"/>
      <c r="J243" s="9"/>
      <c r="K243" s="10" t="s">
        <v>9</v>
      </c>
      <c r="L243" s="19">
        <f>G241</f>
        <v>618906</v>
      </c>
    </row>
    <row r="244" spans="2:12" ht="18.5">
      <c r="B244" s="20"/>
      <c r="C244" s="11"/>
      <c r="J244" s="9"/>
      <c r="K244" s="10" t="s">
        <v>135</v>
      </c>
      <c r="L244" s="19">
        <f>H241</f>
        <v>0</v>
      </c>
    </row>
    <row r="245" spans="2:12" ht="15.5">
      <c r="B245" s="21" t="s">
        <v>136</v>
      </c>
      <c r="C245" s="21"/>
      <c r="H245" s="1" t="s">
        <v>137</v>
      </c>
      <c r="J245" s="9"/>
      <c r="K245" s="10" t="s">
        <v>138</v>
      </c>
      <c r="L245" s="19">
        <f>J241</f>
        <v>55905.599999999991</v>
      </c>
    </row>
    <row r="246" spans="2:12" ht="15.5">
      <c r="B246" s="30" t="s">
        <v>139</v>
      </c>
      <c r="C246" s="30"/>
      <c r="J246" s="9"/>
      <c r="K246" s="10" t="s">
        <v>14</v>
      </c>
      <c r="L246" s="19">
        <f>L245+L244+L243</f>
        <v>674811.6</v>
      </c>
    </row>
    <row r="247" spans="2:12" ht="15.5">
      <c r="B247" s="30" t="s">
        <v>140</v>
      </c>
      <c r="C247" s="30"/>
      <c r="J247" s="9"/>
      <c r="K247" s="10" t="s">
        <v>16</v>
      </c>
      <c r="L247" s="19">
        <f>L245*16%</f>
        <v>8944.8959999999988</v>
      </c>
    </row>
    <row r="248" spans="2:12" ht="15.5">
      <c r="B248" s="30" t="s">
        <v>141</v>
      </c>
      <c r="C248" s="30"/>
      <c r="J248" s="9"/>
      <c r="K248" s="10" t="s">
        <v>17</v>
      </c>
      <c r="L248" s="19">
        <f>SUM(L246:L247)</f>
        <v>683756.49599999993</v>
      </c>
    </row>
    <row r="250" spans="2:12" ht="15.5"/>
    <row r="251" spans="2:12" ht="18.75" customHeight="1"/>
    <row r="252" spans="2:12" ht="15.5"/>
    <row r="259" spans="2:12" ht="39" customHeight="1">
      <c r="B259" s="164" t="s">
        <v>142</v>
      </c>
      <c r="C259" s="165"/>
      <c r="D259" s="165"/>
      <c r="E259" s="165"/>
      <c r="F259" s="165"/>
      <c r="G259" s="165"/>
      <c r="H259" s="165"/>
      <c r="I259" s="165"/>
      <c r="J259" s="165"/>
      <c r="K259" s="165"/>
      <c r="L259" s="166"/>
    </row>
    <row r="260" spans="2:12" ht="43.5" customHeight="1" thickBot="1">
      <c r="B260" s="67" t="s">
        <v>7</v>
      </c>
      <c r="C260" s="68" t="s">
        <v>8</v>
      </c>
      <c r="D260" s="69" t="s">
        <v>9</v>
      </c>
      <c r="E260" s="69" t="s">
        <v>10</v>
      </c>
      <c r="F260" s="69" t="s">
        <v>11</v>
      </c>
      <c r="G260" s="69" t="s">
        <v>12</v>
      </c>
      <c r="H260" s="69" t="s">
        <v>13</v>
      </c>
      <c r="I260" s="69" t="s">
        <v>14</v>
      </c>
      <c r="J260" s="69" t="s">
        <v>15</v>
      </c>
      <c r="K260" s="69" t="s">
        <v>16</v>
      </c>
      <c r="L260" s="69" t="s">
        <v>143</v>
      </c>
    </row>
    <row r="261" spans="2:12" ht="135.75" customHeight="1">
      <c r="B261" s="46"/>
      <c r="C261" s="66" t="s">
        <v>144</v>
      </c>
      <c r="D261" s="48">
        <v>1200</v>
      </c>
      <c r="E261" s="53">
        <v>54</v>
      </c>
      <c r="F261" s="54">
        <v>1</v>
      </c>
      <c r="G261" s="55">
        <f>F261*E261*D261</f>
        <v>64800</v>
      </c>
      <c r="H261" s="49"/>
      <c r="I261" s="55">
        <f>G261</f>
        <v>64800</v>
      </c>
      <c r="J261" s="55">
        <f>I261*10%</f>
        <v>6480</v>
      </c>
      <c r="K261" s="55">
        <f>(J261+I261)*16%</f>
        <v>11404.800000000001</v>
      </c>
      <c r="L261" s="49">
        <f>K261+J261+I261</f>
        <v>82684.800000000003</v>
      </c>
    </row>
    <row r="262" spans="2:12" ht="31">
      <c r="B262" s="59"/>
      <c r="C262" s="60" t="s">
        <v>145</v>
      </c>
      <c r="D262" s="61">
        <v>1000</v>
      </c>
      <c r="E262" s="62">
        <v>3</v>
      </c>
      <c r="F262" s="63">
        <v>1</v>
      </c>
      <c r="G262" s="64">
        <f>F262*E262*D262</f>
        <v>3000</v>
      </c>
      <c r="H262" s="65"/>
      <c r="I262" s="64">
        <f>G262</f>
        <v>3000</v>
      </c>
      <c r="J262" s="64">
        <f>I262*10%</f>
        <v>300</v>
      </c>
      <c r="K262" s="64">
        <f>(J262+I262)*16%</f>
        <v>528</v>
      </c>
      <c r="L262" s="65">
        <f>K262+J262+I262</f>
        <v>3828</v>
      </c>
    </row>
    <row r="263" spans="2:12" ht="46.5">
      <c r="B263" s="46"/>
      <c r="C263" s="126" t="s">
        <v>146</v>
      </c>
      <c r="D263" s="48">
        <v>1000</v>
      </c>
      <c r="E263" s="53">
        <v>4</v>
      </c>
      <c r="F263" s="54">
        <v>1</v>
      </c>
      <c r="G263" s="55">
        <f>F263*E263*D263</f>
        <v>4000</v>
      </c>
      <c r="H263" s="49"/>
      <c r="I263" s="55">
        <f>G263</f>
        <v>4000</v>
      </c>
      <c r="J263" s="55">
        <f>I263*10%</f>
        <v>400</v>
      </c>
      <c r="K263" s="55">
        <f>(J263+I263)*16%</f>
        <v>704</v>
      </c>
      <c r="L263" s="49">
        <f>K263+J263+I263</f>
        <v>5104</v>
      </c>
    </row>
    <row r="264" spans="2:12" ht="15.5">
      <c r="B264" s="59"/>
      <c r="C264" s="60" t="s">
        <v>147</v>
      </c>
      <c r="D264" s="61">
        <v>25000</v>
      </c>
      <c r="E264" s="62">
        <v>1</v>
      </c>
      <c r="F264" s="63">
        <v>1</v>
      </c>
      <c r="G264" s="64">
        <f>F264*E264*D264</f>
        <v>25000</v>
      </c>
      <c r="H264" s="65"/>
      <c r="I264" s="64">
        <f>G264</f>
        <v>25000</v>
      </c>
      <c r="J264" s="64">
        <v>0</v>
      </c>
      <c r="K264" s="64">
        <f>(J264+I264)*16%</f>
        <v>4000</v>
      </c>
      <c r="L264" s="65">
        <f>K264+J264+I264</f>
        <v>29000</v>
      </c>
    </row>
    <row r="265" spans="2:12" ht="31">
      <c r="B265" s="46"/>
      <c r="C265" s="47" t="s">
        <v>263</v>
      </c>
      <c r="D265" s="48">
        <v>1950</v>
      </c>
      <c r="E265" s="53">
        <v>20</v>
      </c>
      <c r="F265" s="54">
        <v>1</v>
      </c>
      <c r="G265" s="55">
        <f>F265*E265*D265</f>
        <v>39000</v>
      </c>
      <c r="H265" s="49"/>
      <c r="I265" s="55">
        <f>G265</f>
        <v>39000</v>
      </c>
      <c r="J265" s="55">
        <v>0</v>
      </c>
      <c r="K265" s="55">
        <f>(J265+I265)*16%</f>
        <v>6240</v>
      </c>
      <c r="L265" s="49">
        <f>K265+J265+I265</f>
        <v>45240</v>
      </c>
    </row>
    <row r="266" spans="2:12" ht="23.5" customHeight="1">
      <c r="B266" s="45"/>
      <c r="C266" s="71" t="s">
        <v>149</v>
      </c>
      <c r="D266" s="72"/>
      <c r="E266" s="72"/>
      <c r="F266" s="72"/>
      <c r="G266" s="72"/>
      <c r="H266" s="72"/>
      <c r="I266" s="72"/>
      <c r="J266" s="72"/>
      <c r="K266" s="72"/>
      <c r="L266" s="72"/>
    </row>
    <row r="267" spans="2:12" ht="27.75" customHeight="1">
      <c r="B267" s="90"/>
      <c r="C267" s="60" t="s">
        <v>150</v>
      </c>
      <c r="D267" s="92">
        <v>95</v>
      </c>
      <c r="E267" s="93">
        <v>51</v>
      </c>
      <c r="F267" s="63">
        <v>1</v>
      </c>
      <c r="G267" s="64">
        <f>F267*E267*D267</f>
        <v>4845</v>
      </c>
      <c r="H267" s="65"/>
      <c r="I267" s="64">
        <f>G267</f>
        <v>4845</v>
      </c>
      <c r="J267" s="64">
        <v>0</v>
      </c>
      <c r="K267" s="64">
        <f>(J267+I267)*16%</f>
        <v>775.2</v>
      </c>
      <c r="L267" s="65">
        <f>K267+J267+I267</f>
        <v>5620.2</v>
      </c>
    </row>
    <row r="268" spans="2:12" ht="27.75" customHeight="1">
      <c r="B268" s="173"/>
      <c r="C268" s="174" t="s">
        <v>151</v>
      </c>
      <c r="D268" s="175">
        <v>120</v>
      </c>
      <c r="E268" s="111">
        <v>51</v>
      </c>
      <c r="F268" s="54">
        <v>1</v>
      </c>
      <c r="G268" s="55">
        <f>F268*E268*D268</f>
        <v>6120</v>
      </c>
      <c r="H268" s="49"/>
      <c r="I268" s="55">
        <f>G268</f>
        <v>6120</v>
      </c>
      <c r="J268" s="55">
        <v>0</v>
      </c>
      <c r="K268" s="55">
        <f>(J268+I268)*16%</f>
        <v>979.2</v>
      </c>
      <c r="L268" s="49">
        <f>K268+J268+I268</f>
        <v>7099.2</v>
      </c>
    </row>
    <row r="269" spans="2:12" ht="109.5" customHeight="1">
      <c r="B269" s="59"/>
      <c r="C269" s="91" t="s">
        <v>152</v>
      </c>
      <c r="D269" s="92">
        <v>350</v>
      </c>
      <c r="E269" s="93">
        <v>51</v>
      </c>
      <c r="F269" s="63">
        <v>1</v>
      </c>
      <c r="G269" s="64">
        <f>F269*E269*D269</f>
        <v>17850</v>
      </c>
      <c r="H269" s="65"/>
      <c r="I269" s="64">
        <f>G269</f>
        <v>17850</v>
      </c>
      <c r="J269" s="64">
        <v>0</v>
      </c>
      <c r="K269" s="64">
        <f>(J269+I269)*16%</f>
        <v>2856</v>
      </c>
      <c r="L269" s="65">
        <f>K269+J269+I269</f>
        <v>20706</v>
      </c>
    </row>
    <row r="270" spans="2:12" ht="42.75" customHeight="1">
      <c r="B270" s="173"/>
      <c r="C270" s="174" t="s">
        <v>153</v>
      </c>
      <c r="D270" s="175">
        <v>450</v>
      </c>
      <c r="E270" s="111">
        <v>6</v>
      </c>
      <c r="F270" s="54">
        <v>1</v>
      </c>
      <c r="G270" s="55">
        <f>F270*E270*D270</f>
        <v>2700</v>
      </c>
      <c r="H270" s="49"/>
      <c r="I270" s="55">
        <f>G270</f>
        <v>2700</v>
      </c>
      <c r="J270" s="55">
        <v>0</v>
      </c>
      <c r="K270" s="55">
        <f>(J270+I270)*16%</f>
        <v>432</v>
      </c>
      <c r="L270" s="49">
        <f>K270+J270+I270</f>
        <v>3132</v>
      </c>
    </row>
    <row r="271" spans="2:12" ht="18" customHeight="1">
      <c r="B271" s="59"/>
      <c r="C271" s="172" t="s">
        <v>154</v>
      </c>
      <c r="D271" s="92"/>
      <c r="E271" s="168"/>
      <c r="F271" s="169"/>
      <c r="G271" s="170"/>
      <c r="H271" s="171"/>
      <c r="I271" s="171"/>
      <c r="J271" s="171"/>
      <c r="K271" s="92"/>
      <c r="L271" s="170"/>
    </row>
    <row r="272" spans="2:12" ht="18" customHeight="1">
      <c r="B272" s="45"/>
      <c r="C272" s="71" t="s">
        <v>155</v>
      </c>
      <c r="D272" s="72"/>
      <c r="E272" s="72"/>
      <c r="F272" s="72"/>
      <c r="G272" s="72"/>
      <c r="H272" s="72"/>
      <c r="I272" s="72"/>
      <c r="J272" s="72"/>
      <c r="K272" s="72"/>
      <c r="L272" s="72"/>
    </row>
    <row r="273" spans="2:12" ht="32.25" customHeight="1">
      <c r="B273" s="73"/>
      <c r="C273" s="88" t="s">
        <v>156</v>
      </c>
      <c r="D273" s="48">
        <v>250</v>
      </c>
      <c r="E273" s="53">
        <v>51</v>
      </c>
      <c r="F273" s="54">
        <v>1</v>
      </c>
      <c r="G273" s="55">
        <f>F273*E273*D273</f>
        <v>12750</v>
      </c>
      <c r="H273" s="49"/>
      <c r="I273" s="55">
        <f>G273</f>
        <v>12750</v>
      </c>
      <c r="J273" s="55">
        <f>I273*10%</f>
        <v>1275</v>
      </c>
      <c r="K273" s="55">
        <f>(J273+I273)*16%</f>
        <v>2244</v>
      </c>
      <c r="L273" s="49">
        <f>K273+J273+I273</f>
        <v>16269</v>
      </c>
    </row>
    <row r="274" spans="2:12" ht="15.5">
      <c r="B274" s="45"/>
      <c r="C274" s="71" t="s">
        <v>157</v>
      </c>
      <c r="D274" s="72"/>
      <c r="E274" s="72"/>
      <c r="F274" s="72"/>
      <c r="G274" s="72"/>
      <c r="H274" s="72"/>
      <c r="I274" s="72"/>
      <c r="J274" s="72"/>
      <c r="K274" s="72"/>
      <c r="L274" s="72"/>
    </row>
    <row r="275" spans="2:12" ht="31">
      <c r="B275" s="90"/>
      <c r="C275" s="181" t="s">
        <v>262</v>
      </c>
      <c r="D275" s="182">
        <v>250</v>
      </c>
      <c r="E275" s="183">
        <v>51</v>
      </c>
      <c r="F275" s="184">
        <v>1</v>
      </c>
      <c r="G275" s="185">
        <f>F275*E275*D275</f>
        <v>12750</v>
      </c>
      <c r="H275" s="186"/>
      <c r="I275" s="185">
        <f>G275</f>
        <v>12750</v>
      </c>
      <c r="J275" s="185">
        <f>I275*10%</f>
        <v>1275</v>
      </c>
      <c r="K275" s="185">
        <f>(J275+I275)*16%</f>
        <v>2244</v>
      </c>
      <c r="L275" s="186">
        <f>K275+J275+I275</f>
        <v>16269</v>
      </c>
    </row>
    <row r="276" spans="2:12" ht="56.25" customHeight="1">
      <c r="B276" s="187"/>
      <c r="C276" s="188" t="s">
        <v>404</v>
      </c>
      <c r="D276" s="48">
        <v>250</v>
      </c>
      <c r="E276" s="53">
        <v>51</v>
      </c>
      <c r="F276" s="54">
        <v>1</v>
      </c>
      <c r="G276" s="55">
        <f>F276*E276*D276</f>
        <v>12750</v>
      </c>
      <c r="H276" s="49"/>
      <c r="I276" s="55">
        <f>G276</f>
        <v>12750</v>
      </c>
      <c r="J276" s="55">
        <f>I276*10%</f>
        <v>1275</v>
      </c>
      <c r="K276" s="55">
        <f>(J276+I276)*16%</f>
        <v>2244</v>
      </c>
      <c r="L276" s="49">
        <f>K276+J276+I276</f>
        <v>16269</v>
      </c>
    </row>
    <row r="277" spans="2:12" ht="18" customHeight="1">
      <c r="B277" s="45"/>
      <c r="C277" s="71" t="s">
        <v>158</v>
      </c>
      <c r="D277" s="72"/>
      <c r="E277" s="72"/>
      <c r="F277" s="72"/>
      <c r="G277" s="72"/>
      <c r="H277" s="72"/>
      <c r="I277" s="72"/>
      <c r="J277" s="72"/>
      <c r="K277" s="72"/>
      <c r="L277" s="72"/>
    </row>
    <row r="278" spans="2:12" ht="51" customHeight="1">
      <c r="B278" s="73"/>
      <c r="C278" s="74" t="s">
        <v>159</v>
      </c>
      <c r="D278" s="48">
        <v>1175</v>
      </c>
      <c r="E278" s="53">
        <v>40</v>
      </c>
      <c r="F278" s="54">
        <v>1</v>
      </c>
      <c r="G278" s="55">
        <f>F278*E278*D278</f>
        <v>47000</v>
      </c>
      <c r="H278" s="55">
        <f>SUM(H259:H277)</f>
        <v>0</v>
      </c>
      <c r="I278" s="55">
        <f>G278</f>
        <v>47000</v>
      </c>
      <c r="J278" s="55">
        <f>I278*10%</f>
        <v>4700</v>
      </c>
      <c r="K278" s="55">
        <f>(J278+I278)*16%</f>
        <v>8272</v>
      </c>
      <c r="L278" s="49">
        <f>K278+J278+I278</f>
        <v>59972</v>
      </c>
    </row>
    <row r="279" spans="2:12" ht="18" customHeight="1">
      <c r="B279" s="45"/>
      <c r="C279" s="71" t="s">
        <v>160</v>
      </c>
      <c r="D279" s="72"/>
      <c r="E279" s="89"/>
      <c r="F279" s="89"/>
      <c r="G279" s="72"/>
      <c r="H279" s="72"/>
      <c r="I279" s="72"/>
      <c r="J279" s="72"/>
      <c r="K279" s="72"/>
      <c r="L279" s="72"/>
    </row>
    <row r="280" spans="2:12" ht="104.5" customHeight="1">
      <c r="B280" s="90"/>
      <c r="C280" s="91" t="s">
        <v>161</v>
      </c>
      <c r="D280" s="61">
        <v>209</v>
      </c>
      <c r="E280" s="62">
        <v>51</v>
      </c>
      <c r="F280" s="63">
        <v>1</v>
      </c>
      <c r="G280" s="64">
        <f>F280*E280*D280</f>
        <v>10659</v>
      </c>
      <c r="H280" s="64">
        <f>SUM(H261:H279)</f>
        <v>0</v>
      </c>
      <c r="I280" s="64">
        <f>G280</f>
        <v>10659</v>
      </c>
      <c r="J280" s="64">
        <f>I280*10%</f>
        <v>1065.9000000000001</v>
      </c>
      <c r="K280" s="64">
        <f>(J280+I280)*16%</f>
        <v>1875.9839999999999</v>
      </c>
      <c r="L280" s="65">
        <f>K280+J280+I280</f>
        <v>13600.884</v>
      </c>
    </row>
    <row r="281" spans="2:12" ht="52.75" hidden="1" customHeight="1">
      <c r="B281" s="73"/>
      <c r="C281" s="88"/>
      <c r="D281" s="83"/>
      <c r="E281" s="53"/>
      <c r="F281" s="54"/>
      <c r="G281" s="83"/>
      <c r="H281" s="83"/>
      <c r="I281" s="83"/>
      <c r="J281" s="83"/>
      <c r="K281" s="83"/>
      <c r="L281" s="84"/>
    </row>
    <row r="282" spans="2:12" ht="16.75" hidden="1" customHeight="1">
      <c r="B282" s="85"/>
      <c r="C282" s="70"/>
      <c r="D282" s="86"/>
      <c r="E282" s="22"/>
      <c r="F282" s="87"/>
      <c r="G282" s="86"/>
      <c r="H282" s="86"/>
      <c r="I282" s="86"/>
      <c r="J282" s="86"/>
      <c r="K282" s="86"/>
      <c r="L282" s="23"/>
    </row>
    <row r="283" spans="2:12" ht="18" customHeight="1">
      <c r="B283" s="45"/>
      <c r="C283" s="71" t="s">
        <v>162</v>
      </c>
      <c r="D283" s="72"/>
      <c r="E283" s="72"/>
      <c r="F283" s="72"/>
      <c r="G283" s="72"/>
      <c r="H283" s="72"/>
      <c r="I283" s="72"/>
      <c r="J283" s="72"/>
      <c r="K283" s="72"/>
      <c r="L283" s="72"/>
    </row>
    <row r="284" spans="2:12" ht="18" customHeight="1">
      <c r="B284" s="73"/>
      <c r="C284" s="82" t="s">
        <v>163</v>
      </c>
      <c r="D284" s="83"/>
      <c r="E284" s="53"/>
      <c r="F284" s="54"/>
      <c r="G284" s="83"/>
      <c r="H284" s="83"/>
      <c r="I284" s="83"/>
      <c r="J284" s="83"/>
      <c r="K284" s="83"/>
      <c r="L284" s="84"/>
    </row>
    <row r="285" spans="2:12" ht="18" customHeight="1">
      <c r="B285" s="85"/>
      <c r="C285" s="70" t="s">
        <v>270</v>
      </c>
      <c r="D285" s="61">
        <v>0</v>
      </c>
      <c r="E285" s="62">
        <v>1</v>
      </c>
      <c r="F285" s="63">
        <v>0</v>
      </c>
      <c r="G285" s="64">
        <f>F285*E285*D285</f>
        <v>0</v>
      </c>
      <c r="H285" s="65"/>
      <c r="I285" s="64">
        <f>G285</f>
        <v>0</v>
      </c>
      <c r="J285" s="64">
        <v>0</v>
      </c>
      <c r="K285" s="64">
        <f>(J285+I285)*16%</f>
        <v>0</v>
      </c>
      <c r="L285" s="65">
        <f>K285+J285+I285</f>
        <v>0</v>
      </c>
    </row>
    <row r="286" spans="2:12" ht="18" customHeight="1">
      <c r="B286" s="73"/>
      <c r="C286" s="177" t="s">
        <v>271</v>
      </c>
      <c r="D286" s="48">
        <v>20000</v>
      </c>
      <c r="E286" s="179">
        <v>1</v>
      </c>
      <c r="F286" s="180">
        <v>0</v>
      </c>
      <c r="G286" s="113">
        <f>F286*E286*D286</f>
        <v>0</v>
      </c>
      <c r="H286" s="114"/>
      <c r="I286" s="113">
        <f>G286</f>
        <v>0</v>
      </c>
      <c r="J286" s="113">
        <v>0</v>
      </c>
      <c r="K286" s="113">
        <f>(J286+I286)*16%</f>
        <v>0</v>
      </c>
      <c r="L286" s="114">
        <f>K286+J286+I286</f>
        <v>0</v>
      </c>
    </row>
    <row r="287" spans="2:12" ht="18" customHeight="1">
      <c r="B287" s="85"/>
      <c r="C287" s="178" t="s">
        <v>272</v>
      </c>
      <c r="D287" s="61">
        <v>690</v>
      </c>
      <c r="E287" s="62">
        <v>1</v>
      </c>
      <c r="F287" s="63">
        <v>0</v>
      </c>
      <c r="G287" s="64">
        <f>F287*E287*D287</f>
        <v>0</v>
      </c>
      <c r="H287" s="65"/>
      <c r="I287" s="64">
        <f>G287</f>
        <v>0</v>
      </c>
      <c r="J287" s="64">
        <v>0</v>
      </c>
      <c r="K287" s="64">
        <f>(J287+I287)*16%</f>
        <v>0</v>
      </c>
      <c r="L287" s="65">
        <f>K287+J287+I287</f>
        <v>0</v>
      </c>
    </row>
    <row r="288" spans="2:12" ht="87.75" customHeight="1">
      <c r="B288" s="73"/>
      <c r="C288" s="177" t="s">
        <v>273</v>
      </c>
      <c r="D288" s="48">
        <v>35000</v>
      </c>
      <c r="E288" s="179">
        <v>1</v>
      </c>
      <c r="F288" s="180">
        <v>0</v>
      </c>
      <c r="G288" s="113">
        <f>F288*E288*D288</f>
        <v>0</v>
      </c>
      <c r="H288" s="114"/>
      <c r="I288" s="113">
        <f>G288</f>
        <v>0</v>
      </c>
      <c r="J288" s="113">
        <v>0</v>
      </c>
      <c r="K288" s="113">
        <f>(J288+I288)*16%</f>
        <v>0</v>
      </c>
      <c r="L288" s="114">
        <f>K288+J288+I288</f>
        <v>0</v>
      </c>
    </row>
    <row r="289" spans="2:13" ht="18" customHeight="1">
      <c r="B289" s="85"/>
      <c r="C289" s="70"/>
      <c r="D289" s="86"/>
      <c r="E289" s="22"/>
      <c r="F289" s="87"/>
      <c r="G289" s="86"/>
      <c r="H289" s="86"/>
      <c r="I289" s="86"/>
      <c r="J289" s="86"/>
      <c r="K289" s="86"/>
      <c r="L289" s="23"/>
    </row>
    <row r="290" spans="2:13" ht="18" customHeight="1" thickBot="1">
      <c r="B290" s="100"/>
      <c r="C290" s="101" t="s">
        <v>134</v>
      </c>
      <c r="D290" s="102"/>
      <c r="E290" s="103"/>
      <c r="F290" s="103"/>
      <c r="G290" s="104">
        <f>SUM(G261:G282)</f>
        <v>263224</v>
      </c>
      <c r="H290" s="104">
        <f>SUM(H261:H282)</f>
        <v>0</v>
      </c>
      <c r="I290" s="104">
        <f>SUM(I261:I282)</f>
        <v>263224</v>
      </c>
      <c r="J290" s="104">
        <f>SUM(J261:J282)</f>
        <v>16770.900000000001</v>
      </c>
      <c r="K290" s="104">
        <f>SUM(K261:K282)</f>
        <v>44799.184000000001</v>
      </c>
      <c r="L290" s="104">
        <f>SUM(L261:L282)</f>
        <v>324794.08400000003</v>
      </c>
    </row>
    <row r="291" spans="2:13" ht="18" customHeight="1" thickTop="1"/>
    <row r="292" spans="2:13" ht="18" customHeight="1">
      <c r="K292" s="10" t="s">
        <v>9</v>
      </c>
      <c r="L292" s="19">
        <f>G290</f>
        <v>263224</v>
      </c>
    </row>
    <row r="293" spans="2:13" ht="18" customHeight="1">
      <c r="K293" s="10" t="s">
        <v>135</v>
      </c>
      <c r="L293" s="19">
        <f>H290</f>
        <v>0</v>
      </c>
    </row>
    <row r="294" spans="2:13" ht="18" customHeight="1">
      <c r="K294" s="10" t="s">
        <v>138</v>
      </c>
      <c r="L294" s="19">
        <f>J290</f>
        <v>16770.900000000001</v>
      </c>
    </row>
    <row r="295" spans="2:13" ht="18" customHeight="1">
      <c r="K295" s="10" t="s">
        <v>14</v>
      </c>
      <c r="L295" s="19">
        <f>L294+L293+L292</f>
        <v>279994.90000000002</v>
      </c>
    </row>
    <row r="296" spans="2:13" ht="18" customHeight="1">
      <c r="K296" s="10" t="s">
        <v>16</v>
      </c>
      <c r="L296" s="19">
        <f>L295*16%</f>
        <v>44799.184000000001</v>
      </c>
    </row>
    <row r="297" spans="2:13" ht="18" customHeight="1">
      <c r="K297" s="10" t="s">
        <v>143</v>
      </c>
      <c r="L297" s="19">
        <f>SUM(L295:L296)</f>
        <v>324794.08400000003</v>
      </c>
    </row>
    <row r="299" spans="2:13" ht="18" customHeight="1">
      <c r="K299" s="10" t="s">
        <v>679</v>
      </c>
      <c r="L299" s="19" cm="1">
        <f t="array" ref="L299:M299">+'AÉREOS MALTA'!C15:D15</f>
        <v>949445.52</v>
      </c>
      <c r="M299" s="349">
        <v>0</v>
      </c>
    </row>
    <row r="301" spans="2:13" ht="18" customHeight="1">
      <c r="M301" s="350"/>
    </row>
    <row r="302" spans="2:13" ht="18" customHeight="1">
      <c r="M302" s="350"/>
    </row>
    <row r="303" spans="2:13" ht="18" customHeight="1">
      <c r="M303" s="350"/>
    </row>
  </sheetData>
  <mergeCells count="11">
    <mergeCell ref="D5:E5"/>
    <mergeCell ref="J5:L5"/>
    <mergeCell ref="D6:E6"/>
    <mergeCell ref="J6:L6"/>
    <mergeCell ref="B259:L259"/>
    <mergeCell ref="D2:E2"/>
    <mergeCell ref="J2:L2"/>
    <mergeCell ref="D3:E3"/>
    <mergeCell ref="J3:L3"/>
    <mergeCell ref="D4:E4"/>
    <mergeCell ref="J4:L4"/>
  </mergeCells>
  <printOptions horizontalCentered="1" verticalCentered="1"/>
  <pageMargins left="0.70866141732283472" right="0.70866141732283472" top="0.74803149606299213" bottom="0.74803149606299213" header="0.31496062992125984" footer="0.31496062992125984"/>
  <pageSetup scale="55" orientation="landscape" r:id="rId1"/>
  <drawing r:id="rId2"/>
  <tableParts count="1">
    <tablePart r:id="rId3"/>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191B94-3279-418B-A755-14746347F4CA}">
  <sheetPr>
    <tabColor rgb="FF002060"/>
  </sheetPr>
  <dimension ref="A8:H41"/>
  <sheetViews>
    <sheetView showGridLines="0" workbookViewId="0">
      <selection activeCell="F5" sqref="F5"/>
    </sheetView>
  </sheetViews>
  <sheetFormatPr baseColWidth="10" defaultColWidth="8.83203125" defaultRowHeight="14"/>
  <cols>
    <col min="1" max="1" width="24" style="314" customWidth="1"/>
    <col min="2" max="2" width="12" style="314" customWidth="1"/>
    <col min="3" max="6" width="18" style="314" customWidth="1"/>
    <col min="7" max="7" width="22" style="314" customWidth="1"/>
    <col min="8" max="8" width="18" style="314" customWidth="1"/>
    <col min="9" max="16384" width="8.83203125" style="314"/>
  </cols>
  <sheetData>
    <row r="8" spans="1:8">
      <c r="A8" s="313" t="s">
        <v>583</v>
      </c>
      <c r="B8" s="313"/>
      <c r="C8" s="313"/>
      <c r="D8" s="313"/>
      <c r="E8" s="313"/>
      <c r="F8" s="313"/>
      <c r="G8" s="313"/>
      <c r="H8" s="313"/>
    </row>
    <row r="9" spans="1:8">
      <c r="A9" s="313"/>
      <c r="B9" s="313"/>
      <c r="C9" s="313"/>
      <c r="D9" s="313"/>
      <c r="E9" s="313"/>
      <c r="F9" s="313"/>
      <c r="G9" s="313"/>
      <c r="H9" s="313"/>
    </row>
    <row r="10" spans="1:8">
      <c r="A10" s="315" t="s">
        <v>414</v>
      </c>
      <c r="B10" s="315"/>
      <c r="C10" s="315"/>
      <c r="D10" s="315"/>
      <c r="E10" s="315"/>
      <c r="F10" s="315"/>
      <c r="G10" s="315"/>
      <c r="H10" s="315"/>
    </row>
    <row r="12" spans="1:8">
      <c r="A12" s="316" t="s">
        <v>415</v>
      </c>
      <c r="B12" s="316"/>
      <c r="C12" s="316"/>
      <c r="D12" s="316"/>
      <c r="E12" s="316"/>
      <c r="F12" s="316"/>
      <c r="G12" s="316"/>
      <c r="H12" s="316"/>
    </row>
    <row r="13" spans="1:8" ht="16.5">
      <c r="A13" s="317" t="s">
        <v>416</v>
      </c>
      <c r="B13" s="317"/>
      <c r="C13" s="317"/>
      <c r="D13" s="317"/>
      <c r="E13" s="318" t="s">
        <v>417</v>
      </c>
      <c r="F13" s="318"/>
      <c r="G13" s="318"/>
      <c r="H13" s="318"/>
    </row>
    <row r="14" spans="1:8" ht="20">
      <c r="A14" s="319" t="s">
        <v>418</v>
      </c>
      <c r="B14" s="319"/>
      <c r="C14" s="320">
        <v>39</v>
      </c>
      <c r="D14" s="320"/>
      <c r="E14" s="319" t="s">
        <v>418</v>
      </c>
      <c r="F14" s="319"/>
      <c r="G14" s="320">
        <v>2</v>
      </c>
      <c r="H14" s="320"/>
    </row>
    <row r="15" spans="1:8" ht="19">
      <c r="A15" s="319" t="s">
        <v>419</v>
      </c>
      <c r="B15" s="319"/>
      <c r="C15" s="321">
        <f>SUMIFS('[3]90_DATOS_COSTOS'!$S$3:$S$110,'[3]90_DATOS_COSTOS'!$C$3:$C$110,"Malta",'[3]90_DATOS_COSTOS'!$D$3:$D$110,"Economy")</f>
        <v>949445.52</v>
      </c>
      <c r="D15" s="321"/>
      <c r="E15" s="319" t="s">
        <v>419</v>
      </c>
      <c r="F15" s="319"/>
      <c r="G15" s="322">
        <f>SUMIFS('[3]90_DATOS_COSTOS'!$S$3:$S$110,'[3]90_DATOS_COSTOS'!$C$3:$C$110,"Malta",'[3]90_DATOS_COSTOS'!$D$3:$D$110,"Business")</f>
        <v>2078276</v>
      </c>
      <c r="H15" s="322"/>
    </row>
    <row r="16" spans="1:8" ht="19">
      <c r="A16" s="319" t="s">
        <v>420</v>
      </c>
      <c r="B16" s="319"/>
      <c r="C16" s="321">
        <f>C15/C14</f>
        <v>24344.756923076922</v>
      </c>
      <c r="D16" s="321"/>
      <c r="E16" s="319" t="s">
        <v>420</v>
      </c>
      <c r="F16" s="319"/>
      <c r="G16" s="322">
        <f>G15/G14</f>
        <v>1039138</v>
      </c>
      <c r="H16" s="322"/>
    </row>
    <row r="18" spans="1:8">
      <c r="A18" s="323" t="str">
        <f>"Business cuesta "&amp;TEXT(G15-C15,"$#,##0")&amp;" más en total ("&amp;TEXT(G16-C16,"$#,##0")&amp;" más por persona)."</f>
        <v>Business cuesta $1,128,830 más en total ($1,014,793 más por persona).</v>
      </c>
      <c r="B18" s="323"/>
      <c r="C18" s="323"/>
      <c r="D18" s="323"/>
      <c r="E18" s="323"/>
      <c r="F18" s="323"/>
      <c r="G18" s="323"/>
      <c r="H18" s="323"/>
    </row>
    <row r="20" spans="1:8">
      <c r="A20" s="324" t="s">
        <v>421</v>
      </c>
      <c r="B20" s="324"/>
      <c r="C20" s="324"/>
      <c r="D20" s="324"/>
      <c r="E20" s="324"/>
      <c r="F20" s="324"/>
      <c r="G20" s="324"/>
      <c r="H20" s="324"/>
    </row>
    <row r="21" spans="1:8">
      <c r="A21" s="324"/>
      <c r="B21" s="324"/>
      <c r="C21" s="324"/>
      <c r="D21" s="324"/>
      <c r="E21" s="324"/>
      <c r="F21" s="324"/>
      <c r="G21" s="324"/>
      <c r="H21" s="324"/>
    </row>
    <row r="23" spans="1:8">
      <c r="A23" s="325" t="s">
        <v>422</v>
      </c>
      <c r="B23" s="325"/>
      <c r="C23" s="325"/>
      <c r="D23" s="325"/>
      <c r="E23" s="325"/>
      <c r="F23" s="325"/>
      <c r="G23" s="325"/>
      <c r="H23" s="325"/>
    </row>
    <row r="24" spans="1:8" ht="28">
      <c r="A24" s="326" t="s">
        <v>423</v>
      </c>
      <c r="B24" s="326" t="s">
        <v>424</v>
      </c>
      <c r="C24" s="326" t="s">
        <v>425</v>
      </c>
      <c r="D24" s="326" t="s">
        <v>426</v>
      </c>
      <c r="E24" s="326" t="s">
        <v>427</v>
      </c>
      <c r="F24" s="326" t="s">
        <v>428</v>
      </c>
      <c r="G24" s="326" t="s">
        <v>429</v>
      </c>
    </row>
    <row r="25" spans="1:8">
      <c r="A25" s="314" t="s">
        <v>430</v>
      </c>
      <c r="B25" s="327">
        <f>SUMIFS('[3]90_DATOS_COSTOS'!$F$3:$F$110,'[3]90_DATOS_COSTOS'!$C$3:$C$110,"Malta",'[3]90_DATOS_COSTOS'!$D$3:$D$110,"Economy",'[3]90_DATOS_COSTOS'!$E$3:$E$110,"CANCUN")</f>
        <v>2</v>
      </c>
      <c r="C25" s="328">
        <f t="shared" ref="C25:C35" si="0">IFERROR(D25/B25,0)</f>
        <v>31214</v>
      </c>
      <c r="D25" s="328">
        <f>SUMIFS('[3]90_DATOS_COSTOS'!$S$3:$S$110,'[3]90_DATOS_COSTOS'!$C$3:$C$110,"Malta",'[3]90_DATOS_COSTOS'!$D$3:$D$110,"Economy",'[3]90_DATOS_COSTOS'!$E$3:$E$110,"CANCUN")</f>
        <v>62428</v>
      </c>
      <c r="E25" s="328">
        <f t="shared" ref="E25:E35" si="1">IFERROR(F25/B25,0)</f>
        <v>63268</v>
      </c>
      <c r="F25" s="328">
        <f>SUMIFS('[3]90_DATOS_COSTOS'!$S$3:$S$110,'[3]90_DATOS_COSTOS'!$C$3:$C$110,"Malta",'[3]90_DATOS_COSTOS'!$D$3:$D$110,"Business",'[3]90_DATOS_COSTOS'!$E$3:$E$110,"CANCUN")</f>
        <v>126536</v>
      </c>
      <c r="G25" s="328">
        <f t="shared" ref="G25:G36" si="2">E25-C25</f>
        <v>32054</v>
      </c>
    </row>
    <row r="26" spans="1:8">
      <c r="A26" s="314" t="s">
        <v>431</v>
      </c>
      <c r="B26" s="327">
        <f>SUMIFS('[3]90_DATOS_COSTOS'!$F$3:$F$110,'[3]90_DATOS_COSTOS'!$C$3:$C$110,"Malta",'[3]90_DATOS_COSTOS'!$D$3:$D$110,"Economy",'[3]90_DATOS_COSTOS'!$E$3:$E$110,"CIUDAD DE MEXICO")</f>
        <v>10</v>
      </c>
      <c r="C26" s="328">
        <f t="shared" si="0"/>
        <v>22420</v>
      </c>
      <c r="D26" s="328">
        <f>SUMIFS('[3]90_DATOS_COSTOS'!$S$3:$S$110,'[3]90_DATOS_COSTOS'!$C$3:$C$110,"Malta",'[3]90_DATOS_COSTOS'!$D$3:$D$110,"Economy",'[3]90_DATOS_COSTOS'!$E$3:$E$110,"CIUDAD DE MEXICO")</f>
        <v>224200</v>
      </c>
      <c r="E26" s="328">
        <f t="shared" si="1"/>
        <v>59510</v>
      </c>
      <c r="F26" s="328">
        <f>SUMIFS('[3]90_DATOS_COSTOS'!$S$3:$S$110,'[3]90_DATOS_COSTOS'!$C$3:$C$110,"Malta",'[3]90_DATOS_COSTOS'!$D$3:$D$110,"Business",'[3]90_DATOS_COSTOS'!$E$3:$E$110,"CIUDAD DE MEXICO")</f>
        <v>595100</v>
      </c>
      <c r="G26" s="328">
        <f t="shared" si="2"/>
        <v>37090</v>
      </c>
    </row>
    <row r="27" spans="1:8">
      <c r="A27" s="314" t="s">
        <v>432</v>
      </c>
      <c r="B27" s="327">
        <f>SUMIFS('[3]90_DATOS_COSTOS'!$F$3:$F$110,'[3]90_DATOS_COSTOS'!$C$3:$C$110,"Malta",'[3]90_DATOS_COSTOS'!$D$3:$D$110,"Economy",'[3]90_DATOS_COSTOS'!$E$3:$E$110,"CIUDAD JUAREZ")</f>
        <v>2</v>
      </c>
      <c r="C27" s="328">
        <f t="shared" si="0"/>
        <v>31380</v>
      </c>
      <c r="D27" s="328">
        <f>SUMIFS('[3]90_DATOS_COSTOS'!$S$3:$S$110,'[3]90_DATOS_COSTOS'!$C$3:$C$110,"Malta",'[3]90_DATOS_COSTOS'!$D$3:$D$110,"Economy",'[3]90_DATOS_COSTOS'!$E$3:$E$110,"CIUDAD JUAREZ")</f>
        <v>62760</v>
      </c>
      <c r="E27" s="328">
        <f t="shared" si="1"/>
        <v>65248</v>
      </c>
      <c r="F27" s="328">
        <f>SUMIFS('[3]90_DATOS_COSTOS'!$S$3:$S$110,'[3]90_DATOS_COSTOS'!$C$3:$C$110,"Malta",'[3]90_DATOS_COSTOS'!$D$3:$D$110,"Business",'[3]90_DATOS_COSTOS'!$E$3:$E$110,"CIUDAD JUAREZ")</f>
        <v>130496</v>
      </c>
      <c r="G27" s="328">
        <f t="shared" si="2"/>
        <v>33868</v>
      </c>
    </row>
    <row r="28" spans="1:8">
      <c r="A28" s="314" t="s">
        <v>433</v>
      </c>
      <c r="B28" s="327">
        <f>SUMIFS('[3]90_DATOS_COSTOS'!$F$3:$F$110,'[3]90_DATOS_COSTOS'!$C$3:$C$110,"Malta",'[3]90_DATOS_COSTOS'!$D$3:$D$110,"Economy",'[3]90_DATOS_COSTOS'!$E$3:$E$110,"CUARNAVACA")</f>
        <v>2</v>
      </c>
      <c r="C28" s="328">
        <f t="shared" si="0"/>
        <v>31007</v>
      </c>
      <c r="D28" s="328">
        <f>SUMIFS('[3]90_DATOS_COSTOS'!$S$3:$S$110,'[3]90_DATOS_COSTOS'!$C$3:$C$110,"Malta",'[3]90_DATOS_COSTOS'!$D$3:$D$110,"Economy",'[3]90_DATOS_COSTOS'!$E$3:$E$110,"CUARNAVACA")</f>
        <v>62014</v>
      </c>
      <c r="E28" s="328">
        <f t="shared" si="1"/>
        <v>61768</v>
      </c>
      <c r="F28" s="328">
        <f>SUMIFS('[3]90_DATOS_COSTOS'!$S$3:$S$110,'[3]90_DATOS_COSTOS'!$C$3:$C$110,"Malta",'[3]90_DATOS_COSTOS'!$D$3:$D$110,"Business",'[3]90_DATOS_COSTOS'!$E$3:$E$110,"CUARNAVACA")</f>
        <v>123536</v>
      </c>
      <c r="G28" s="328">
        <f t="shared" si="2"/>
        <v>30761</v>
      </c>
    </row>
    <row r="29" spans="1:8">
      <c r="A29" s="314" t="s">
        <v>434</v>
      </c>
      <c r="B29" s="327">
        <f>SUMIFS('[3]90_DATOS_COSTOS'!$F$3:$F$110,'[3]90_DATOS_COSTOS'!$C$3:$C$110,"Malta",'[3]90_DATOS_COSTOS'!$D$3:$D$110,"Economy",'[3]90_DATOS_COSTOS'!$E$3:$E$110,"GUANAJUATO")</f>
        <v>4</v>
      </c>
      <c r="C29" s="328">
        <f t="shared" si="0"/>
        <v>32402</v>
      </c>
      <c r="D29" s="328">
        <f>SUMIFS('[3]90_DATOS_COSTOS'!$S$3:$S$110,'[3]90_DATOS_COSTOS'!$C$3:$C$110,"Malta",'[3]90_DATOS_COSTOS'!$D$3:$D$110,"Economy",'[3]90_DATOS_COSTOS'!$E$3:$E$110,"GUANAJUATO")</f>
        <v>129608</v>
      </c>
      <c r="E29" s="328">
        <f t="shared" si="1"/>
        <v>64460</v>
      </c>
      <c r="F29" s="328">
        <f>SUMIFS('[3]90_DATOS_COSTOS'!$S$3:$S$110,'[3]90_DATOS_COSTOS'!$C$3:$C$110,"Malta",'[3]90_DATOS_COSTOS'!$D$3:$D$110,"Business",'[3]90_DATOS_COSTOS'!$E$3:$E$110,"GUANAJUATO")</f>
        <v>257840</v>
      </c>
      <c r="G29" s="328">
        <f t="shared" si="2"/>
        <v>32058</v>
      </c>
    </row>
    <row r="30" spans="1:8">
      <c r="A30" s="314" t="s">
        <v>435</v>
      </c>
      <c r="B30" s="327">
        <f>SUMIFS('[3]90_DATOS_COSTOS'!$F$3:$F$110,'[3]90_DATOS_COSTOS'!$C$3:$C$110,"Malta",'[3]90_DATOS_COSTOS'!$D$3:$D$110,"Economy",'[3]90_DATOS_COSTOS'!$E$3:$E$110,"MONTERREY")</f>
        <v>4</v>
      </c>
      <c r="C30" s="328">
        <f t="shared" si="0"/>
        <v>31349.239999999998</v>
      </c>
      <c r="D30" s="328">
        <f>SUMIFS('[3]90_DATOS_COSTOS'!$S$3:$S$110,'[3]90_DATOS_COSTOS'!$C$3:$C$110,"Malta",'[3]90_DATOS_COSTOS'!$D$3:$D$110,"Economy",'[3]90_DATOS_COSTOS'!$E$3:$E$110,"MONTERREY")</f>
        <v>125396.95999999999</v>
      </c>
      <c r="E30" s="328">
        <f t="shared" si="1"/>
        <v>64410</v>
      </c>
      <c r="F30" s="328">
        <f>SUMIFS('[3]90_DATOS_COSTOS'!$S$3:$S$110,'[3]90_DATOS_COSTOS'!$C$3:$C$110,"Malta",'[3]90_DATOS_COSTOS'!$D$3:$D$110,"Business",'[3]90_DATOS_COSTOS'!$E$3:$E$110,"MONTERREY")</f>
        <v>257640</v>
      </c>
      <c r="G30" s="328">
        <f t="shared" si="2"/>
        <v>33060.76</v>
      </c>
    </row>
    <row r="31" spans="1:8">
      <c r="A31" s="314" t="s">
        <v>436</v>
      </c>
      <c r="B31" s="327">
        <f>SUMIFS('[3]90_DATOS_COSTOS'!$F$3:$F$110,'[3]90_DATOS_COSTOS'!$C$3:$C$110,"Malta",'[3]90_DATOS_COSTOS'!$D$3:$D$110,"Economy",'[3]90_DATOS_COSTOS'!$E$3:$E$110,"PUERTO VALLARTA")</f>
        <v>2</v>
      </c>
      <c r="C31" s="328">
        <f t="shared" si="0"/>
        <v>31726.080000000002</v>
      </c>
      <c r="D31" s="328">
        <f>SUMIFS('[3]90_DATOS_COSTOS'!$S$3:$S$110,'[3]90_DATOS_COSTOS'!$C$3:$C$110,"Malta",'[3]90_DATOS_COSTOS'!$D$3:$D$110,"Economy",'[3]90_DATOS_COSTOS'!$E$3:$E$110,"PUERTO VALLARTA")</f>
        <v>63452.160000000003</v>
      </c>
      <c r="E31" s="328">
        <f t="shared" si="1"/>
        <v>65725</v>
      </c>
      <c r="F31" s="328">
        <f>SUMIFS('[3]90_DATOS_COSTOS'!$S$3:$S$110,'[3]90_DATOS_COSTOS'!$C$3:$C$110,"Malta",'[3]90_DATOS_COSTOS'!$D$3:$D$110,"Business",'[3]90_DATOS_COSTOS'!$E$3:$E$110,"PUERTO VALLARTA")</f>
        <v>131450</v>
      </c>
      <c r="G31" s="328">
        <f t="shared" si="2"/>
        <v>33998.92</v>
      </c>
    </row>
    <row r="32" spans="1:8">
      <c r="A32" s="314" t="s">
        <v>437</v>
      </c>
      <c r="B32" s="327">
        <f>SUMIFS('[3]90_DATOS_COSTOS'!$F$3:$F$110,'[3]90_DATOS_COSTOS'!$C$3:$C$110,"Malta",'[3]90_DATOS_COSTOS'!$D$3:$D$110,"Economy",'[3]90_DATOS_COSTOS'!$E$3:$E$110,"SALTILLO")</f>
        <v>2</v>
      </c>
      <c r="C32" s="328">
        <f t="shared" si="0"/>
        <v>30748.2</v>
      </c>
      <c r="D32" s="328">
        <f>SUMIFS('[3]90_DATOS_COSTOS'!$S$3:$S$110,'[3]90_DATOS_COSTOS'!$C$3:$C$110,"Malta",'[3]90_DATOS_COSTOS'!$D$3:$D$110,"Economy",'[3]90_DATOS_COSTOS'!$E$3:$E$110,"SALTILLO")</f>
        <v>61496.4</v>
      </c>
      <c r="E32" s="328">
        <f t="shared" si="1"/>
        <v>64410</v>
      </c>
      <c r="F32" s="328">
        <f>SUMIFS('[3]90_DATOS_COSTOS'!$S$3:$S$110,'[3]90_DATOS_COSTOS'!$C$3:$C$110,"Malta",'[3]90_DATOS_COSTOS'!$D$3:$D$110,"Business",'[3]90_DATOS_COSTOS'!$E$3:$E$110,"SALTILLO")</f>
        <v>128820</v>
      </c>
      <c r="G32" s="328">
        <f t="shared" si="2"/>
        <v>33661.800000000003</v>
      </c>
    </row>
    <row r="33" spans="1:8">
      <c r="A33" s="314" t="s">
        <v>438</v>
      </c>
      <c r="B33" s="327">
        <f>SUMIFS('[3]90_DATOS_COSTOS'!$F$3:$F$110,'[3]90_DATOS_COSTOS'!$C$3:$C$110,"Malta",'[3]90_DATOS_COSTOS'!$D$3:$D$110,"Economy",'[3]90_DATOS_COSTOS'!$E$3:$E$110,"SAN LUIS POTOSI")</f>
        <v>2</v>
      </c>
      <c r="C33" s="328">
        <f t="shared" si="0"/>
        <v>30461</v>
      </c>
      <c r="D33" s="328">
        <f>SUMIFS('[3]90_DATOS_COSTOS'!$S$3:$S$110,'[3]90_DATOS_COSTOS'!$C$3:$C$110,"Malta",'[3]90_DATOS_COSTOS'!$D$3:$D$110,"Economy",'[3]90_DATOS_COSTOS'!$E$3:$E$110,"SAN LUIS POTOSI")</f>
        <v>60922</v>
      </c>
      <c r="E33" s="328">
        <f t="shared" si="1"/>
        <v>65304</v>
      </c>
      <c r="F33" s="328">
        <f>SUMIFS('[3]90_DATOS_COSTOS'!$S$3:$S$110,'[3]90_DATOS_COSTOS'!$C$3:$C$110,"Malta",'[3]90_DATOS_COSTOS'!$D$3:$D$110,"Business",'[3]90_DATOS_COSTOS'!$E$3:$E$110,"SAN LUIS POTOSI")</f>
        <v>130608</v>
      </c>
      <c r="G33" s="328">
        <f t="shared" si="2"/>
        <v>34843</v>
      </c>
    </row>
    <row r="34" spans="1:8">
      <c r="A34" s="314" t="s">
        <v>439</v>
      </c>
      <c r="B34" s="327">
        <f>SUMIFS('[3]90_DATOS_COSTOS'!$F$3:$F$110,'[3]90_DATOS_COSTOS'!$C$3:$C$110,"Malta",'[3]90_DATOS_COSTOS'!$D$3:$D$110,"Economy",'[3]90_DATOS_COSTOS'!$E$3:$E$110,"TIJUANA")</f>
        <v>2</v>
      </c>
      <c r="C34" s="328">
        <f t="shared" si="0"/>
        <v>32208</v>
      </c>
      <c r="D34" s="328">
        <f>SUMIFS('[3]90_DATOS_COSTOS'!$S$3:$S$110,'[3]90_DATOS_COSTOS'!$C$3:$C$110,"Malta",'[3]90_DATOS_COSTOS'!$D$3:$D$110,"Economy",'[3]90_DATOS_COSTOS'!$E$3:$E$110,"TIJUANA")</f>
        <v>64416</v>
      </c>
      <c r="E34" s="328">
        <f t="shared" si="1"/>
        <v>64983</v>
      </c>
      <c r="F34" s="328">
        <f>SUMIFS('[3]90_DATOS_COSTOS'!$S$3:$S$110,'[3]90_DATOS_COSTOS'!$C$3:$C$110,"Malta",'[3]90_DATOS_COSTOS'!$D$3:$D$110,"Business",'[3]90_DATOS_COSTOS'!$E$3:$E$110,"TIJUANA")</f>
        <v>129966</v>
      </c>
      <c r="G34" s="328">
        <f t="shared" si="2"/>
        <v>32775</v>
      </c>
    </row>
    <row r="35" spans="1:8">
      <c r="A35" s="314" t="s">
        <v>440</v>
      </c>
      <c r="B35" s="327">
        <f>SUMIFS('[3]90_DATOS_COSTOS'!$F$3:$F$110,'[3]90_DATOS_COSTOS'!$C$3:$C$110,"Malta",'[3]90_DATOS_COSTOS'!$D$3:$D$110,"Economy",'[3]90_DATOS_COSTOS'!$E$3:$E$110,"TUXTLA GUTIERREZ")</f>
        <v>1</v>
      </c>
      <c r="C35" s="328">
        <f t="shared" si="0"/>
        <v>32752</v>
      </c>
      <c r="D35" s="328">
        <f>SUMIFS('[3]90_DATOS_COSTOS'!$S$3:$S$110,'[3]90_DATOS_COSTOS'!$C$3:$C$110,"Malta",'[3]90_DATOS_COSTOS'!$D$3:$D$110,"Economy",'[3]90_DATOS_COSTOS'!$E$3:$E$110,"TUXTLA GUTIERREZ")</f>
        <v>32752</v>
      </c>
      <c r="E35" s="328">
        <f t="shared" si="1"/>
        <v>66284</v>
      </c>
      <c r="F35" s="328">
        <f>SUMIFS('[3]90_DATOS_COSTOS'!$S$3:$S$110,'[3]90_DATOS_COSTOS'!$C$3:$C$110,"Malta",'[3]90_DATOS_COSTOS'!$D$3:$D$110,"Business",'[3]90_DATOS_COSTOS'!$E$3:$E$110,"TUXTLA GUTIERREZ")</f>
        <v>66284</v>
      </c>
      <c r="G35" s="328">
        <f t="shared" si="2"/>
        <v>33532</v>
      </c>
    </row>
    <row r="36" spans="1:8">
      <c r="A36" s="329" t="s">
        <v>441</v>
      </c>
      <c r="B36" s="330">
        <f>SUM(B25:B35)</f>
        <v>33</v>
      </c>
      <c r="C36" s="331">
        <f>D36/B36</f>
        <v>28771.076363636363</v>
      </c>
      <c r="D36" s="331">
        <f>SUM(D25:D35)</f>
        <v>949445.52</v>
      </c>
      <c r="E36" s="331">
        <f>F36/B36</f>
        <v>62978.060606060608</v>
      </c>
      <c r="F36" s="331">
        <f>SUM(F25:F35)</f>
        <v>2078276</v>
      </c>
      <c r="G36" s="331">
        <f t="shared" si="2"/>
        <v>34206.984242424245</v>
      </c>
    </row>
    <row r="39" spans="1:8">
      <c r="A39" s="316" t="s">
        <v>442</v>
      </c>
      <c r="B39" s="316"/>
      <c r="C39" s="316"/>
      <c r="D39" s="316"/>
      <c r="E39" s="316"/>
      <c r="F39" s="316"/>
      <c r="G39" s="316"/>
      <c r="H39" s="316"/>
    </row>
    <row r="40" spans="1:8">
      <c r="A40" s="332" t="s">
        <v>443</v>
      </c>
      <c r="B40" s="332"/>
      <c r="C40" s="332"/>
      <c r="D40" s="332"/>
      <c r="E40" s="332"/>
      <c r="F40" s="332"/>
      <c r="G40" s="332"/>
      <c r="H40" s="332"/>
    </row>
    <row r="41" spans="1:8">
      <c r="A41" s="332"/>
      <c r="B41" s="332"/>
      <c r="C41" s="332"/>
      <c r="D41" s="332"/>
      <c r="E41" s="332"/>
      <c r="F41" s="332"/>
      <c r="G41" s="332"/>
      <c r="H41" s="332"/>
    </row>
  </sheetData>
  <mergeCells count="22">
    <mergeCell ref="A18:H18"/>
    <mergeCell ref="A20:H21"/>
    <mergeCell ref="A23:H23"/>
    <mergeCell ref="A39:H39"/>
    <mergeCell ref="A40:H41"/>
    <mergeCell ref="A15:B15"/>
    <mergeCell ref="C15:D15"/>
    <mergeCell ref="E15:F15"/>
    <mergeCell ref="G15:H15"/>
    <mergeCell ref="A16:B16"/>
    <mergeCell ref="C16:D16"/>
    <mergeCell ref="E16:F16"/>
    <mergeCell ref="G16:H16"/>
    <mergeCell ref="A8:H9"/>
    <mergeCell ref="A10:H10"/>
    <mergeCell ref="A12:H12"/>
    <mergeCell ref="A13:D13"/>
    <mergeCell ref="E13:H13"/>
    <mergeCell ref="A14:B14"/>
    <mergeCell ref="C14:D14"/>
    <mergeCell ref="E14:F14"/>
    <mergeCell ref="G14:H14"/>
  </mergeCells>
  <pageMargins left="0.7" right="0.7" top="0.75" bottom="0.75" header="0.3" footer="0.3"/>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E68D23-6227-4C95-86A6-C657338F4F56}">
  <sheetPr>
    <tabColor rgb="FF002060"/>
  </sheetPr>
  <dimension ref="A8:F188"/>
  <sheetViews>
    <sheetView showGridLines="0" workbookViewId="0">
      <selection activeCell="C6" sqref="C6"/>
    </sheetView>
  </sheetViews>
  <sheetFormatPr baseColWidth="10" defaultColWidth="8.83203125" defaultRowHeight="14"/>
  <cols>
    <col min="1" max="1" width="20" style="314" customWidth="1"/>
    <col min="2" max="2" width="24" style="314" customWidth="1"/>
    <col min="3" max="3" width="36" style="314" customWidth="1"/>
    <col min="4" max="4" width="29" style="314" customWidth="1"/>
    <col min="5" max="5" width="14" style="314" customWidth="1"/>
    <col min="6" max="6" width="18" style="314" customWidth="1"/>
    <col min="7" max="16384" width="8.83203125" style="314"/>
  </cols>
  <sheetData>
    <row r="8" spans="1:6">
      <c r="A8" s="313" t="s">
        <v>584</v>
      </c>
      <c r="B8" s="313"/>
      <c r="C8" s="313"/>
      <c r="D8" s="313"/>
      <c r="E8" s="313"/>
      <c r="F8" s="313"/>
    </row>
    <row r="9" spans="1:6">
      <c r="A9" s="313"/>
      <c r="B9" s="313"/>
      <c r="C9" s="313"/>
      <c r="D9" s="313"/>
      <c r="E9" s="313"/>
      <c r="F9" s="313"/>
    </row>
    <row r="10" spans="1:6">
      <c r="A10" s="333" t="s">
        <v>445</v>
      </c>
      <c r="B10" s="333"/>
      <c r="C10" s="333"/>
      <c r="D10" s="333"/>
      <c r="E10" s="333"/>
      <c r="F10" s="333"/>
    </row>
    <row r="11" spans="1:6">
      <c r="A11" s="334"/>
      <c r="B11" s="334"/>
      <c r="C11" s="334"/>
      <c r="D11" s="334"/>
      <c r="E11" s="334"/>
      <c r="F11" s="334"/>
    </row>
    <row r="12" spans="1:6">
      <c r="A12" s="324" t="s">
        <v>446</v>
      </c>
      <c r="B12" s="324"/>
      <c r="C12" s="324"/>
      <c r="D12" s="324"/>
      <c r="E12" s="324"/>
      <c r="F12" s="324"/>
    </row>
    <row r="13" spans="1:6">
      <c r="A13" s="324"/>
      <c r="B13" s="324"/>
      <c r="C13" s="324"/>
      <c r="D13" s="324"/>
      <c r="E13" s="324"/>
      <c r="F13" s="324"/>
    </row>
    <row r="14" spans="1:6">
      <c r="A14" s="334"/>
      <c r="B14" s="334"/>
      <c r="C14" s="334"/>
      <c r="D14" s="334"/>
      <c r="E14" s="334"/>
      <c r="F14" s="334"/>
    </row>
    <row r="15" spans="1:6">
      <c r="A15" s="335" t="s">
        <v>447</v>
      </c>
      <c r="B15" s="335"/>
      <c r="C15" s="335"/>
      <c r="D15" s="335"/>
      <c r="E15" s="335"/>
      <c r="F15" s="335"/>
    </row>
    <row r="16" spans="1:6">
      <c r="A16" s="336" t="s">
        <v>448</v>
      </c>
      <c r="B16" s="336" t="s">
        <v>449</v>
      </c>
      <c r="C16" s="336" t="s">
        <v>450</v>
      </c>
      <c r="D16" s="334"/>
      <c r="E16" s="334"/>
      <c r="F16" s="334"/>
    </row>
    <row r="17" spans="1:6" ht="28">
      <c r="A17" s="336" t="s">
        <v>451</v>
      </c>
      <c r="B17" s="336" t="s">
        <v>452</v>
      </c>
      <c r="C17" s="336" t="s">
        <v>453</v>
      </c>
      <c r="D17" s="334"/>
      <c r="E17" s="334"/>
      <c r="F17" s="334"/>
    </row>
    <row r="18" spans="1:6">
      <c r="A18" s="334"/>
      <c r="B18" s="334"/>
      <c r="C18" s="334"/>
      <c r="D18" s="334"/>
      <c r="E18" s="334"/>
      <c r="F18" s="334"/>
    </row>
    <row r="19" spans="1:6">
      <c r="A19" s="337" t="s">
        <v>454</v>
      </c>
      <c r="B19" s="337"/>
      <c r="C19" s="337"/>
      <c r="D19" s="337"/>
      <c r="E19" s="337"/>
      <c r="F19" s="337"/>
    </row>
    <row r="20" spans="1:6">
      <c r="A20" s="334" t="s">
        <v>430</v>
      </c>
      <c r="B20" s="338">
        <f>SUMIFS('[3]90_DATOS_COSTOS'!$F$3:$F$110,'[3]90_DATOS_COSTOS'!$C$3:$C$110,"Malta",'[3]90_DATOS_COSTOS'!$D$3:$D$110,"Economy",'[3]90_DATOS_COSTOS'!$E$3:$E$110,"CANCUN")</f>
        <v>2</v>
      </c>
      <c r="C20" s="334" t="s">
        <v>455</v>
      </c>
      <c r="D20" s="334"/>
      <c r="E20" s="334"/>
      <c r="F20" s="334"/>
    </row>
    <row r="21" spans="1:6">
      <c r="A21" s="334" t="s">
        <v>431</v>
      </c>
      <c r="B21" s="338">
        <f>SUMIFS('[3]90_DATOS_COSTOS'!$F$3:$F$110,'[3]90_DATOS_COSTOS'!$C$3:$C$110,"Malta",'[3]90_DATOS_COSTOS'!$D$3:$D$110,"Economy",'[3]90_DATOS_COSTOS'!$E$3:$E$110,"CIUDAD DE MEXICO")</f>
        <v>10</v>
      </c>
      <c r="C21" s="334" t="s">
        <v>455</v>
      </c>
      <c r="D21" s="334"/>
      <c r="E21" s="334"/>
      <c r="F21" s="334"/>
    </row>
    <row r="22" spans="1:6">
      <c r="A22" s="334" t="s">
        <v>432</v>
      </c>
      <c r="B22" s="338">
        <f>SUMIFS('[3]90_DATOS_COSTOS'!$F$3:$F$110,'[3]90_DATOS_COSTOS'!$C$3:$C$110,"Malta",'[3]90_DATOS_COSTOS'!$D$3:$D$110,"Economy",'[3]90_DATOS_COSTOS'!$E$3:$E$110,"CIUDAD JUAREZ")</f>
        <v>2</v>
      </c>
      <c r="C22" s="334" t="s">
        <v>455</v>
      </c>
      <c r="D22" s="334"/>
      <c r="E22" s="334"/>
      <c r="F22" s="334"/>
    </row>
    <row r="23" spans="1:6">
      <c r="A23" s="334" t="s">
        <v>433</v>
      </c>
      <c r="B23" s="338">
        <f>SUMIFS('[3]90_DATOS_COSTOS'!$F$3:$F$110,'[3]90_DATOS_COSTOS'!$C$3:$C$110,"Malta",'[3]90_DATOS_COSTOS'!$D$3:$D$110,"Economy",'[3]90_DATOS_COSTOS'!$E$3:$E$110,"CUARNAVACA")</f>
        <v>2</v>
      </c>
      <c r="C23" s="334" t="s">
        <v>455</v>
      </c>
      <c r="D23" s="334"/>
      <c r="E23" s="334"/>
      <c r="F23" s="334"/>
    </row>
    <row r="24" spans="1:6">
      <c r="A24" s="334" t="s">
        <v>434</v>
      </c>
      <c r="B24" s="338">
        <f>SUMIFS('[3]90_DATOS_COSTOS'!$F$3:$F$110,'[3]90_DATOS_COSTOS'!$C$3:$C$110,"Malta",'[3]90_DATOS_COSTOS'!$D$3:$D$110,"Economy",'[3]90_DATOS_COSTOS'!$E$3:$E$110,"GUANAJUATO")</f>
        <v>4</v>
      </c>
      <c r="C24" s="334" t="s">
        <v>455</v>
      </c>
      <c r="D24" s="334"/>
      <c r="E24" s="334"/>
      <c r="F24" s="334"/>
    </row>
    <row r="25" spans="1:6">
      <c r="A25" s="334" t="s">
        <v>435</v>
      </c>
      <c r="B25" s="338">
        <f>SUMIFS('[3]90_DATOS_COSTOS'!$F$3:$F$110,'[3]90_DATOS_COSTOS'!$C$3:$C$110,"Malta",'[3]90_DATOS_COSTOS'!$D$3:$D$110,"Economy",'[3]90_DATOS_COSTOS'!$E$3:$E$110,"MONTERREY")</f>
        <v>4</v>
      </c>
      <c r="C25" s="334" t="s">
        <v>455</v>
      </c>
      <c r="D25" s="334"/>
      <c r="E25" s="334"/>
      <c r="F25" s="334"/>
    </row>
    <row r="26" spans="1:6">
      <c r="A26" s="334" t="s">
        <v>436</v>
      </c>
      <c r="B26" s="338">
        <f>SUMIFS('[3]90_DATOS_COSTOS'!$F$3:$F$110,'[3]90_DATOS_COSTOS'!$C$3:$C$110,"Malta",'[3]90_DATOS_COSTOS'!$D$3:$D$110,"Economy",'[3]90_DATOS_COSTOS'!$E$3:$E$110,"PUERTO VALLARTA")</f>
        <v>2</v>
      </c>
      <c r="C26" s="334" t="s">
        <v>455</v>
      </c>
      <c r="D26" s="334"/>
      <c r="E26" s="334"/>
      <c r="F26" s="334"/>
    </row>
    <row r="27" spans="1:6">
      <c r="A27" s="334" t="s">
        <v>437</v>
      </c>
      <c r="B27" s="338">
        <f>SUMIFS('[3]90_DATOS_COSTOS'!$F$3:$F$110,'[3]90_DATOS_COSTOS'!$C$3:$C$110,"Malta",'[3]90_DATOS_COSTOS'!$D$3:$D$110,"Economy",'[3]90_DATOS_COSTOS'!$E$3:$E$110,"SALTILLO")</f>
        <v>2</v>
      </c>
      <c r="C27" s="334" t="s">
        <v>455</v>
      </c>
      <c r="D27" s="334"/>
      <c r="E27" s="334"/>
      <c r="F27" s="334"/>
    </row>
    <row r="28" spans="1:6">
      <c r="A28" s="334" t="s">
        <v>438</v>
      </c>
      <c r="B28" s="338">
        <f>SUMIFS('[3]90_DATOS_COSTOS'!$F$3:$F$110,'[3]90_DATOS_COSTOS'!$C$3:$C$110,"Malta",'[3]90_DATOS_COSTOS'!$D$3:$D$110,"Economy",'[3]90_DATOS_COSTOS'!$E$3:$E$110,"SAN LUIS POTOSI")</f>
        <v>2</v>
      </c>
      <c r="C28" s="334" t="s">
        <v>455</v>
      </c>
      <c r="D28" s="334"/>
      <c r="E28" s="334"/>
      <c r="F28" s="334"/>
    </row>
    <row r="29" spans="1:6">
      <c r="A29" s="334" t="s">
        <v>439</v>
      </c>
      <c r="B29" s="338">
        <f>SUMIFS('[3]90_DATOS_COSTOS'!$F$3:$F$110,'[3]90_DATOS_COSTOS'!$C$3:$C$110,"Malta",'[3]90_DATOS_COSTOS'!$D$3:$D$110,"Economy",'[3]90_DATOS_COSTOS'!$E$3:$E$110,"TIJUANA")</f>
        <v>2</v>
      </c>
      <c r="C29" s="334" t="s">
        <v>455</v>
      </c>
      <c r="D29" s="334"/>
      <c r="E29" s="334"/>
      <c r="F29" s="334"/>
    </row>
    <row r="30" spans="1:6">
      <c r="A30" s="334" t="s">
        <v>440</v>
      </c>
      <c r="B30" s="338">
        <f>SUMIFS('[3]90_DATOS_COSTOS'!$F$3:$F$110,'[3]90_DATOS_COSTOS'!$C$3:$C$110,"Malta",'[3]90_DATOS_COSTOS'!$D$3:$D$110,"Economy",'[3]90_DATOS_COSTOS'!$E$3:$E$110,"TUXTLA GUTIERREZ")</f>
        <v>1</v>
      </c>
      <c r="C30" s="334" t="s">
        <v>455</v>
      </c>
      <c r="D30" s="334"/>
      <c r="E30" s="334"/>
      <c r="F30" s="334"/>
    </row>
    <row r="31" spans="1:6">
      <c r="A31" s="334"/>
      <c r="B31" s="334"/>
      <c r="C31" s="334"/>
      <c r="D31" s="334"/>
      <c r="E31" s="334"/>
      <c r="F31" s="334"/>
    </row>
    <row r="32" spans="1:6">
      <c r="A32" s="334"/>
      <c r="B32" s="334"/>
      <c r="C32" s="334"/>
      <c r="D32" s="334"/>
      <c r="E32" s="334"/>
      <c r="F32" s="334"/>
    </row>
    <row r="33" spans="1:6">
      <c r="A33" s="339" t="s">
        <v>585</v>
      </c>
      <c r="B33" s="339"/>
      <c r="C33" s="339"/>
      <c r="D33" s="339"/>
      <c r="E33" s="339"/>
      <c r="F33" s="339"/>
    </row>
    <row r="34" spans="1:6">
      <c r="A34" s="339"/>
      <c r="B34" s="339"/>
      <c r="C34" s="339"/>
      <c r="D34" s="339"/>
      <c r="E34" s="339"/>
      <c r="F34" s="339"/>
    </row>
    <row r="35" spans="1:6">
      <c r="A35" s="334"/>
      <c r="B35" s="334"/>
      <c r="C35" s="334"/>
      <c r="D35" s="334"/>
      <c r="E35" s="334"/>
      <c r="F35" s="334"/>
    </row>
    <row r="36" spans="1:6" ht="16.5">
      <c r="A36" s="340" t="s">
        <v>457</v>
      </c>
      <c r="B36" s="340"/>
      <c r="C36" s="340"/>
      <c r="D36" s="340"/>
      <c r="E36" s="340"/>
      <c r="F36" s="340"/>
    </row>
    <row r="37" spans="1:6">
      <c r="A37" s="341" t="s">
        <v>458</v>
      </c>
      <c r="B37" s="341"/>
      <c r="C37" s="341"/>
      <c r="D37" s="341"/>
      <c r="E37" s="341"/>
      <c r="F37" s="341"/>
    </row>
    <row r="38" spans="1:6">
      <c r="A38" s="342" t="s">
        <v>459</v>
      </c>
      <c r="B38" s="342" t="s">
        <v>0</v>
      </c>
      <c r="C38" s="342" t="s">
        <v>460</v>
      </c>
      <c r="D38" s="342" t="s">
        <v>461</v>
      </c>
      <c r="E38" s="342" t="s">
        <v>462</v>
      </c>
      <c r="F38" s="342" t="s">
        <v>463</v>
      </c>
    </row>
    <row r="39" spans="1:6">
      <c r="A39" s="343" t="s">
        <v>464</v>
      </c>
      <c r="B39" s="346">
        <v>46600</v>
      </c>
      <c r="C39" s="343" t="s">
        <v>586</v>
      </c>
      <c r="D39" s="343" t="s">
        <v>587</v>
      </c>
      <c r="E39" s="343" t="s">
        <v>588</v>
      </c>
      <c r="F39" s="343" t="s">
        <v>589</v>
      </c>
    </row>
    <row r="40" spans="1:6">
      <c r="A40" s="343" t="s">
        <v>469</v>
      </c>
      <c r="B40" s="346">
        <v>46601</v>
      </c>
      <c r="C40" s="343" t="s">
        <v>590</v>
      </c>
      <c r="D40" s="343" t="s">
        <v>466</v>
      </c>
      <c r="E40" s="343" t="s">
        <v>591</v>
      </c>
      <c r="F40" s="343" t="s">
        <v>468</v>
      </c>
    </row>
    <row r="41" spans="1:6">
      <c r="A41" s="343" t="s">
        <v>506</v>
      </c>
      <c r="B41" s="346">
        <v>46601</v>
      </c>
      <c r="C41" s="343" t="s">
        <v>592</v>
      </c>
      <c r="D41" s="343" t="s">
        <v>593</v>
      </c>
      <c r="E41" s="343" t="s">
        <v>594</v>
      </c>
      <c r="F41" s="343" t="s">
        <v>595</v>
      </c>
    </row>
    <row r="42" spans="1:6">
      <c r="A42" s="334"/>
      <c r="B42" s="334"/>
      <c r="C42" s="334"/>
      <c r="D42" s="334"/>
      <c r="E42" s="334"/>
      <c r="F42" s="334"/>
    </row>
    <row r="43" spans="1:6">
      <c r="A43" s="344" t="s">
        <v>474</v>
      </c>
      <c r="B43" s="344"/>
      <c r="C43" s="344"/>
      <c r="D43" s="344"/>
      <c r="E43" s="344"/>
      <c r="F43" s="344"/>
    </row>
    <row r="44" spans="1:6">
      <c r="A44" s="342" t="s">
        <v>459</v>
      </c>
      <c r="B44" s="342" t="s">
        <v>0</v>
      </c>
      <c r="C44" s="342" t="s">
        <v>460</v>
      </c>
      <c r="D44" s="342" t="s">
        <v>461</v>
      </c>
      <c r="E44" s="342" t="s">
        <v>462</v>
      </c>
      <c r="F44" s="342" t="s">
        <v>463</v>
      </c>
    </row>
    <row r="45" spans="1:6" ht="28">
      <c r="A45" s="343" t="s">
        <v>464</v>
      </c>
      <c r="B45" s="345" t="s">
        <v>667</v>
      </c>
      <c r="C45" s="343" t="s">
        <v>596</v>
      </c>
      <c r="D45" s="343" t="s">
        <v>597</v>
      </c>
      <c r="E45" s="343" t="s">
        <v>598</v>
      </c>
      <c r="F45" s="343" t="s">
        <v>479</v>
      </c>
    </row>
    <row r="46" spans="1:6" ht="28">
      <c r="A46" s="343" t="s">
        <v>469</v>
      </c>
      <c r="B46" s="345" t="s">
        <v>668</v>
      </c>
      <c r="C46" s="343" t="s">
        <v>599</v>
      </c>
      <c r="D46" s="343" t="s">
        <v>600</v>
      </c>
      <c r="E46" s="343" t="s">
        <v>601</v>
      </c>
      <c r="F46" s="343" t="s">
        <v>602</v>
      </c>
    </row>
    <row r="47" spans="1:6" ht="28">
      <c r="A47" s="343" t="s">
        <v>506</v>
      </c>
      <c r="B47" s="345" t="s">
        <v>668</v>
      </c>
      <c r="C47" s="343" t="s">
        <v>603</v>
      </c>
      <c r="D47" s="343" t="s">
        <v>587</v>
      </c>
      <c r="E47" s="343" t="s">
        <v>604</v>
      </c>
      <c r="F47" s="343" t="s">
        <v>605</v>
      </c>
    </row>
    <row r="48" spans="1:6">
      <c r="A48" s="334"/>
      <c r="B48" s="334"/>
      <c r="C48" s="334"/>
      <c r="D48" s="334"/>
      <c r="E48" s="334"/>
      <c r="F48" s="334"/>
    </row>
    <row r="49" spans="1:6">
      <c r="A49" s="334"/>
      <c r="B49" s="334"/>
      <c r="C49" s="334"/>
      <c r="D49" s="334"/>
      <c r="E49" s="334"/>
      <c r="F49" s="334"/>
    </row>
    <row r="50" spans="1:6" ht="16.5">
      <c r="A50" s="340" t="s">
        <v>484</v>
      </c>
      <c r="B50" s="340"/>
      <c r="C50" s="340"/>
      <c r="D50" s="340"/>
      <c r="E50" s="340"/>
      <c r="F50" s="340"/>
    </row>
    <row r="51" spans="1:6">
      <c r="A51" s="341" t="s">
        <v>458</v>
      </c>
      <c r="B51" s="341"/>
      <c r="C51" s="341"/>
      <c r="D51" s="341"/>
      <c r="E51" s="341"/>
      <c r="F51" s="341"/>
    </row>
    <row r="52" spans="1:6">
      <c r="A52" s="342" t="s">
        <v>459</v>
      </c>
      <c r="B52" s="342" t="s">
        <v>0</v>
      </c>
      <c r="C52" s="342" t="s">
        <v>460</v>
      </c>
      <c r="D52" s="342" t="s">
        <v>461</v>
      </c>
      <c r="E52" s="342" t="s">
        <v>462</v>
      </c>
      <c r="F52" s="342" t="s">
        <v>463</v>
      </c>
    </row>
    <row r="53" spans="1:6">
      <c r="A53" s="343" t="s">
        <v>464</v>
      </c>
      <c r="B53" s="346">
        <v>46600</v>
      </c>
      <c r="C53" s="343" t="s">
        <v>590</v>
      </c>
      <c r="D53" s="343" t="s">
        <v>466</v>
      </c>
      <c r="E53" s="343" t="s">
        <v>591</v>
      </c>
      <c r="F53" s="343" t="s">
        <v>468</v>
      </c>
    </row>
    <row r="54" spans="1:6">
      <c r="A54" s="343" t="s">
        <v>469</v>
      </c>
      <c r="B54" s="346">
        <v>46601</v>
      </c>
      <c r="C54" s="343" t="s">
        <v>592</v>
      </c>
      <c r="D54" s="343" t="s">
        <v>593</v>
      </c>
      <c r="E54" s="343" t="s">
        <v>594</v>
      </c>
      <c r="F54" s="343" t="s">
        <v>595</v>
      </c>
    </row>
    <row r="55" spans="1:6">
      <c r="A55" s="334"/>
      <c r="B55" s="334"/>
      <c r="C55" s="334"/>
      <c r="D55" s="334"/>
      <c r="E55" s="334"/>
      <c r="F55" s="334"/>
    </row>
    <row r="56" spans="1:6">
      <c r="A56" s="344" t="s">
        <v>474</v>
      </c>
      <c r="B56" s="344"/>
      <c r="C56" s="344"/>
      <c r="D56" s="344"/>
      <c r="E56" s="344"/>
      <c r="F56" s="344"/>
    </row>
    <row r="57" spans="1:6">
      <c r="A57" s="342" t="s">
        <v>459</v>
      </c>
      <c r="B57" s="342" t="s">
        <v>0</v>
      </c>
      <c r="C57" s="342" t="s">
        <v>460</v>
      </c>
      <c r="D57" s="342" t="s">
        <v>461</v>
      </c>
      <c r="E57" s="342" t="s">
        <v>462</v>
      </c>
      <c r="F57" s="342" t="s">
        <v>463</v>
      </c>
    </row>
    <row r="58" spans="1:6" ht="28">
      <c r="A58" s="343" t="s">
        <v>464</v>
      </c>
      <c r="B58" s="345" t="s">
        <v>475</v>
      </c>
      <c r="C58" s="343" t="s">
        <v>596</v>
      </c>
      <c r="D58" s="343" t="s">
        <v>597</v>
      </c>
      <c r="E58" s="343" t="s">
        <v>598</v>
      </c>
      <c r="F58" s="343" t="s">
        <v>479</v>
      </c>
    </row>
    <row r="59" spans="1:6" ht="28">
      <c r="A59" s="343" t="s">
        <v>469</v>
      </c>
      <c r="B59" s="345" t="s">
        <v>475</v>
      </c>
      <c r="C59" s="343" t="s">
        <v>599</v>
      </c>
      <c r="D59" s="343" t="s">
        <v>600</v>
      </c>
      <c r="E59" s="343" t="s">
        <v>601</v>
      </c>
      <c r="F59" s="343" t="s">
        <v>602</v>
      </c>
    </row>
    <row r="60" spans="1:6">
      <c r="A60" s="334"/>
      <c r="B60" s="334"/>
      <c r="C60" s="334"/>
      <c r="D60" s="334"/>
      <c r="E60" s="334"/>
      <c r="F60" s="334"/>
    </row>
    <row r="61" spans="1:6">
      <c r="A61" s="334"/>
      <c r="B61" s="334"/>
      <c r="C61" s="334"/>
      <c r="D61" s="334"/>
      <c r="E61" s="334"/>
      <c r="F61" s="334"/>
    </row>
    <row r="62" spans="1:6" ht="16.5">
      <c r="A62" s="340" t="s">
        <v>501</v>
      </c>
      <c r="B62" s="340"/>
      <c r="C62" s="340"/>
      <c r="D62" s="340"/>
      <c r="E62" s="340"/>
      <c r="F62" s="340"/>
    </row>
    <row r="63" spans="1:6">
      <c r="A63" s="341" t="s">
        <v>458</v>
      </c>
      <c r="B63" s="341"/>
      <c r="C63" s="341"/>
      <c r="D63" s="341"/>
      <c r="E63" s="341"/>
      <c r="F63" s="341"/>
    </row>
    <row r="64" spans="1:6">
      <c r="A64" s="342" t="s">
        <v>459</v>
      </c>
      <c r="B64" s="342" t="s">
        <v>0</v>
      </c>
      <c r="C64" s="342" t="s">
        <v>460</v>
      </c>
      <c r="D64" s="342" t="s">
        <v>461</v>
      </c>
      <c r="E64" s="342" t="s">
        <v>462</v>
      </c>
      <c r="F64" s="342" t="s">
        <v>463</v>
      </c>
    </row>
    <row r="65" spans="1:6">
      <c r="A65" s="343" t="s">
        <v>464</v>
      </c>
      <c r="B65" s="346">
        <v>46600</v>
      </c>
      <c r="C65" s="343" t="s">
        <v>502</v>
      </c>
      <c r="D65" s="343" t="s">
        <v>606</v>
      </c>
      <c r="E65" s="343" t="s">
        <v>607</v>
      </c>
      <c r="F65" s="343" t="s">
        <v>479</v>
      </c>
    </row>
    <row r="66" spans="1:6">
      <c r="A66" s="343" t="s">
        <v>469</v>
      </c>
      <c r="B66" s="346">
        <v>46601</v>
      </c>
      <c r="C66" s="343" t="s">
        <v>590</v>
      </c>
      <c r="D66" s="343" t="s">
        <v>466</v>
      </c>
      <c r="E66" s="343" t="s">
        <v>591</v>
      </c>
      <c r="F66" s="343" t="s">
        <v>468</v>
      </c>
    </row>
    <row r="67" spans="1:6">
      <c r="A67" s="343" t="s">
        <v>506</v>
      </c>
      <c r="B67" s="346">
        <v>46601</v>
      </c>
      <c r="C67" s="343" t="s">
        <v>592</v>
      </c>
      <c r="D67" s="343" t="s">
        <v>593</v>
      </c>
      <c r="E67" s="343" t="s">
        <v>594</v>
      </c>
      <c r="F67" s="343" t="s">
        <v>595</v>
      </c>
    </row>
    <row r="68" spans="1:6">
      <c r="A68" s="334"/>
      <c r="B68" s="334"/>
      <c r="C68" s="334"/>
      <c r="D68" s="334"/>
      <c r="E68" s="334"/>
      <c r="F68" s="334"/>
    </row>
    <row r="69" spans="1:6">
      <c r="A69" s="344" t="s">
        <v>474</v>
      </c>
      <c r="B69" s="344"/>
      <c r="C69" s="344"/>
      <c r="D69" s="344"/>
      <c r="E69" s="344"/>
      <c r="F69" s="344"/>
    </row>
    <row r="70" spans="1:6">
      <c r="A70" s="342" t="s">
        <v>459</v>
      </c>
      <c r="B70" s="342" t="s">
        <v>0</v>
      </c>
      <c r="C70" s="342" t="s">
        <v>460</v>
      </c>
      <c r="D70" s="342" t="s">
        <v>461</v>
      </c>
      <c r="E70" s="342" t="s">
        <v>462</v>
      </c>
      <c r="F70" s="342" t="s">
        <v>463</v>
      </c>
    </row>
    <row r="71" spans="1:6" ht="28">
      <c r="A71" s="343" t="s">
        <v>464</v>
      </c>
      <c r="B71" s="345" t="s">
        <v>667</v>
      </c>
      <c r="C71" s="343" t="s">
        <v>596</v>
      </c>
      <c r="D71" s="343" t="s">
        <v>597</v>
      </c>
      <c r="E71" s="343" t="s">
        <v>598</v>
      </c>
      <c r="F71" s="343" t="s">
        <v>479</v>
      </c>
    </row>
    <row r="72" spans="1:6" ht="28">
      <c r="A72" s="343" t="s">
        <v>469</v>
      </c>
      <c r="B72" s="345" t="s">
        <v>668</v>
      </c>
      <c r="C72" s="343" t="s">
        <v>599</v>
      </c>
      <c r="D72" s="343" t="s">
        <v>600</v>
      </c>
      <c r="E72" s="343" t="s">
        <v>601</v>
      </c>
      <c r="F72" s="343" t="s">
        <v>602</v>
      </c>
    </row>
    <row r="73" spans="1:6" ht="28">
      <c r="A73" s="343" t="s">
        <v>506</v>
      </c>
      <c r="B73" s="345" t="s">
        <v>668</v>
      </c>
      <c r="C73" s="343" t="s">
        <v>507</v>
      </c>
      <c r="D73" s="343" t="s">
        <v>608</v>
      </c>
      <c r="E73" s="343" t="s">
        <v>487</v>
      </c>
      <c r="F73" s="343" t="s">
        <v>479</v>
      </c>
    </row>
    <row r="74" spans="1:6">
      <c r="A74" s="334"/>
      <c r="B74" s="334"/>
      <c r="C74" s="334"/>
      <c r="D74" s="334"/>
      <c r="E74" s="334"/>
      <c r="F74" s="334"/>
    </row>
    <row r="75" spans="1:6">
      <c r="A75" s="334"/>
      <c r="B75" s="334"/>
      <c r="C75" s="334"/>
      <c r="D75" s="334"/>
      <c r="E75" s="334"/>
      <c r="F75" s="334"/>
    </row>
    <row r="76" spans="1:6" ht="16.5">
      <c r="A76" s="340" t="s">
        <v>509</v>
      </c>
      <c r="B76" s="340"/>
      <c r="C76" s="340"/>
      <c r="D76" s="340"/>
      <c r="E76" s="340"/>
      <c r="F76" s="340"/>
    </row>
    <row r="77" spans="1:6">
      <c r="A77" s="341" t="s">
        <v>458</v>
      </c>
      <c r="B77" s="341"/>
      <c r="C77" s="341"/>
      <c r="D77" s="341"/>
      <c r="E77" s="341"/>
      <c r="F77" s="341"/>
    </row>
    <row r="78" spans="1:6">
      <c r="A78" s="342" t="s">
        <v>459</v>
      </c>
      <c r="B78" s="342" t="s">
        <v>0</v>
      </c>
      <c r="C78" s="342" t="s">
        <v>460</v>
      </c>
      <c r="D78" s="342" t="s">
        <v>461</v>
      </c>
      <c r="E78" s="342" t="s">
        <v>462</v>
      </c>
      <c r="F78" s="342" t="s">
        <v>463</v>
      </c>
    </row>
    <row r="79" spans="1:6">
      <c r="A79" s="343" t="s">
        <v>464</v>
      </c>
      <c r="B79" s="346">
        <v>46600</v>
      </c>
      <c r="C79" s="343" t="s">
        <v>510</v>
      </c>
      <c r="D79" s="343" t="s">
        <v>511</v>
      </c>
      <c r="E79" s="343" t="s">
        <v>514</v>
      </c>
      <c r="F79" s="343" t="s">
        <v>515</v>
      </c>
    </row>
    <row r="80" spans="1:6">
      <c r="A80" s="343" t="s">
        <v>469</v>
      </c>
      <c r="B80" s="346">
        <v>46601</v>
      </c>
      <c r="C80" s="343" t="s">
        <v>590</v>
      </c>
      <c r="D80" s="343" t="s">
        <v>466</v>
      </c>
      <c r="E80" s="343" t="s">
        <v>591</v>
      </c>
      <c r="F80" s="343" t="s">
        <v>468</v>
      </c>
    </row>
    <row r="81" spans="1:6">
      <c r="A81" s="343" t="s">
        <v>506</v>
      </c>
      <c r="B81" s="346">
        <v>46601</v>
      </c>
      <c r="C81" s="343" t="s">
        <v>592</v>
      </c>
      <c r="D81" s="343" t="s">
        <v>593</v>
      </c>
      <c r="E81" s="343" t="s">
        <v>594</v>
      </c>
      <c r="F81" s="343" t="s">
        <v>595</v>
      </c>
    </row>
    <row r="82" spans="1:6">
      <c r="A82" s="334"/>
      <c r="B82" s="334"/>
      <c r="C82" s="334"/>
      <c r="D82" s="334"/>
      <c r="E82" s="334"/>
      <c r="F82" s="334"/>
    </row>
    <row r="83" spans="1:6">
      <c r="A83" s="344" t="s">
        <v>474</v>
      </c>
      <c r="B83" s="344"/>
      <c r="C83" s="344"/>
      <c r="D83" s="344"/>
      <c r="E83" s="344"/>
      <c r="F83" s="344"/>
    </row>
    <row r="84" spans="1:6">
      <c r="A84" s="342" t="s">
        <v>459</v>
      </c>
      <c r="B84" s="342" t="s">
        <v>0</v>
      </c>
      <c r="C84" s="342" t="s">
        <v>460</v>
      </c>
      <c r="D84" s="342" t="s">
        <v>461</v>
      </c>
      <c r="E84" s="342" t="s">
        <v>462</v>
      </c>
      <c r="F84" s="342" t="s">
        <v>463</v>
      </c>
    </row>
    <row r="85" spans="1:6" ht="28">
      <c r="A85" s="343" t="s">
        <v>464</v>
      </c>
      <c r="B85" s="345" t="s">
        <v>667</v>
      </c>
      <c r="C85" s="343" t="s">
        <v>596</v>
      </c>
      <c r="D85" s="343" t="s">
        <v>597</v>
      </c>
      <c r="E85" s="343" t="s">
        <v>598</v>
      </c>
      <c r="F85" s="343" t="s">
        <v>479</v>
      </c>
    </row>
    <row r="86" spans="1:6" ht="28">
      <c r="A86" s="343" t="s">
        <v>469</v>
      </c>
      <c r="B86" s="345" t="s">
        <v>668</v>
      </c>
      <c r="C86" s="343" t="s">
        <v>599</v>
      </c>
      <c r="D86" s="343" t="s">
        <v>600</v>
      </c>
      <c r="E86" s="343" t="s">
        <v>601</v>
      </c>
      <c r="F86" s="343" t="s">
        <v>602</v>
      </c>
    </row>
    <row r="87" spans="1:6" ht="28">
      <c r="A87" s="343" t="s">
        <v>506</v>
      </c>
      <c r="B87" s="345" t="s">
        <v>668</v>
      </c>
      <c r="C87" s="343" t="s">
        <v>513</v>
      </c>
      <c r="D87" s="343"/>
      <c r="E87" s="343" t="s">
        <v>553</v>
      </c>
      <c r="F87" s="343" t="s">
        <v>609</v>
      </c>
    </row>
    <row r="88" spans="1:6">
      <c r="A88" s="334"/>
      <c r="B88" s="334"/>
      <c r="C88" s="334"/>
      <c r="D88" s="334"/>
      <c r="E88" s="334"/>
      <c r="F88" s="334"/>
    </row>
    <row r="89" spans="1:6">
      <c r="A89" s="334"/>
      <c r="B89" s="334"/>
      <c r="C89" s="334"/>
      <c r="D89" s="334"/>
      <c r="E89" s="334"/>
      <c r="F89" s="334"/>
    </row>
    <row r="90" spans="1:6" ht="16.5">
      <c r="A90" s="340" t="s">
        <v>516</v>
      </c>
      <c r="B90" s="340"/>
      <c r="C90" s="340"/>
      <c r="D90" s="340"/>
      <c r="E90" s="340"/>
      <c r="F90" s="340"/>
    </row>
    <row r="91" spans="1:6">
      <c r="A91" s="341" t="s">
        <v>458</v>
      </c>
      <c r="B91" s="341"/>
      <c r="C91" s="341"/>
      <c r="D91" s="341"/>
      <c r="E91" s="341"/>
      <c r="F91" s="341"/>
    </row>
    <row r="92" spans="1:6">
      <c r="A92" s="342" t="s">
        <v>459</v>
      </c>
      <c r="B92" s="342" t="s">
        <v>0</v>
      </c>
      <c r="C92" s="342" t="s">
        <v>460</v>
      </c>
      <c r="D92" s="342" t="s">
        <v>461</v>
      </c>
      <c r="E92" s="342" t="s">
        <v>462</v>
      </c>
      <c r="F92" s="342" t="s">
        <v>463</v>
      </c>
    </row>
    <row r="93" spans="1:6">
      <c r="A93" s="343" t="s">
        <v>464</v>
      </c>
      <c r="B93" s="346">
        <v>46600</v>
      </c>
      <c r="C93" s="343" t="s">
        <v>517</v>
      </c>
      <c r="D93" s="343" t="s">
        <v>610</v>
      </c>
      <c r="E93" s="343" t="s">
        <v>611</v>
      </c>
      <c r="F93" s="343" t="s">
        <v>612</v>
      </c>
    </row>
    <row r="94" spans="1:6">
      <c r="A94" s="343" t="s">
        <v>469</v>
      </c>
      <c r="B94" s="346">
        <v>46601</v>
      </c>
      <c r="C94" s="343" t="s">
        <v>590</v>
      </c>
      <c r="D94" s="343" t="s">
        <v>466</v>
      </c>
      <c r="E94" s="343" t="s">
        <v>591</v>
      </c>
      <c r="F94" s="343" t="s">
        <v>468</v>
      </c>
    </row>
    <row r="95" spans="1:6">
      <c r="A95" s="343" t="s">
        <v>506</v>
      </c>
      <c r="B95" s="346">
        <v>46601</v>
      </c>
      <c r="C95" s="343" t="s">
        <v>592</v>
      </c>
      <c r="D95" s="343" t="s">
        <v>593</v>
      </c>
      <c r="E95" s="343" t="s">
        <v>594</v>
      </c>
      <c r="F95" s="343" t="s">
        <v>595</v>
      </c>
    </row>
    <row r="96" spans="1:6">
      <c r="A96" s="334"/>
      <c r="B96" s="334"/>
      <c r="C96" s="334"/>
      <c r="D96" s="334"/>
      <c r="E96" s="334"/>
      <c r="F96" s="334"/>
    </row>
    <row r="97" spans="1:6">
      <c r="A97" s="344" t="s">
        <v>474</v>
      </c>
      <c r="B97" s="344"/>
      <c r="C97" s="344"/>
      <c r="D97" s="344"/>
      <c r="E97" s="344"/>
      <c r="F97" s="344"/>
    </row>
    <row r="98" spans="1:6">
      <c r="A98" s="342" t="s">
        <v>459</v>
      </c>
      <c r="B98" s="342" t="s">
        <v>0</v>
      </c>
      <c r="C98" s="342" t="s">
        <v>460</v>
      </c>
      <c r="D98" s="342" t="s">
        <v>461</v>
      </c>
      <c r="E98" s="342" t="s">
        <v>462</v>
      </c>
      <c r="F98" s="342" t="s">
        <v>463</v>
      </c>
    </row>
    <row r="99" spans="1:6" ht="28">
      <c r="A99" s="343" t="s">
        <v>464</v>
      </c>
      <c r="B99" s="345" t="s">
        <v>667</v>
      </c>
      <c r="C99" s="343" t="s">
        <v>596</v>
      </c>
      <c r="D99" s="343" t="s">
        <v>597</v>
      </c>
      <c r="E99" s="343" t="s">
        <v>598</v>
      </c>
      <c r="F99" s="343" t="s">
        <v>479</v>
      </c>
    </row>
    <row r="100" spans="1:6" ht="28">
      <c r="A100" s="343" t="s">
        <v>469</v>
      </c>
      <c r="B100" s="345" t="s">
        <v>668</v>
      </c>
      <c r="C100" s="343" t="s">
        <v>599</v>
      </c>
      <c r="D100" s="343" t="s">
        <v>600</v>
      </c>
      <c r="E100" s="343" t="s">
        <v>601</v>
      </c>
      <c r="F100" s="343" t="s">
        <v>602</v>
      </c>
    </row>
    <row r="101" spans="1:6" ht="28">
      <c r="A101" s="343" t="s">
        <v>506</v>
      </c>
      <c r="B101" s="345" t="s">
        <v>668</v>
      </c>
      <c r="C101" s="343" t="s">
        <v>535</v>
      </c>
      <c r="D101" s="343" t="s">
        <v>613</v>
      </c>
      <c r="E101" s="343" t="s">
        <v>614</v>
      </c>
      <c r="F101" s="343" t="s">
        <v>615</v>
      </c>
    </row>
    <row r="102" spans="1:6">
      <c r="A102" s="334"/>
      <c r="B102" s="334"/>
      <c r="C102" s="334"/>
      <c r="D102" s="334"/>
      <c r="E102" s="334"/>
      <c r="F102" s="334"/>
    </row>
    <row r="103" spans="1:6">
      <c r="A103" s="334"/>
      <c r="B103" s="334"/>
      <c r="C103" s="334"/>
      <c r="D103" s="334"/>
      <c r="E103" s="334"/>
      <c r="F103" s="334"/>
    </row>
    <row r="104" spans="1:6" ht="16.5">
      <c r="A104" s="340" t="s">
        <v>539</v>
      </c>
      <c r="B104" s="340"/>
      <c r="C104" s="340"/>
      <c r="D104" s="340"/>
      <c r="E104" s="340"/>
      <c r="F104" s="340"/>
    </row>
    <row r="105" spans="1:6">
      <c r="A105" s="341" t="s">
        <v>458</v>
      </c>
      <c r="B105" s="341"/>
      <c r="C105" s="341"/>
      <c r="D105" s="341"/>
      <c r="E105" s="341"/>
      <c r="F105" s="341"/>
    </row>
    <row r="106" spans="1:6">
      <c r="A106" s="342" t="s">
        <v>459</v>
      </c>
      <c r="B106" s="342" t="s">
        <v>0</v>
      </c>
      <c r="C106" s="342" t="s">
        <v>460</v>
      </c>
      <c r="D106" s="342" t="s">
        <v>461</v>
      </c>
      <c r="E106" s="342" t="s">
        <v>462</v>
      </c>
      <c r="F106" s="342" t="s">
        <v>463</v>
      </c>
    </row>
    <row r="107" spans="1:6">
      <c r="A107" s="343" t="s">
        <v>464</v>
      </c>
      <c r="B107" s="346">
        <v>46600</v>
      </c>
      <c r="C107" s="343" t="s">
        <v>540</v>
      </c>
      <c r="D107" s="343" t="s">
        <v>616</v>
      </c>
      <c r="E107" s="343" t="s">
        <v>617</v>
      </c>
      <c r="F107" s="343" t="s">
        <v>618</v>
      </c>
    </row>
    <row r="108" spans="1:6">
      <c r="A108" s="343" t="s">
        <v>469</v>
      </c>
      <c r="B108" s="346">
        <v>46601</v>
      </c>
      <c r="C108" s="343" t="s">
        <v>590</v>
      </c>
      <c r="D108" s="343" t="s">
        <v>466</v>
      </c>
      <c r="E108" s="343" t="s">
        <v>591</v>
      </c>
      <c r="F108" s="343" t="s">
        <v>468</v>
      </c>
    </row>
    <row r="109" spans="1:6">
      <c r="A109" s="343" t="s">
        <v>506</v>
      </c>
      <c r="B109" s="346">
        <v>46601</v>
      </c>
      <c r="C109" s="343" t="s">
        <v>592</v>
      </c>
      <c r="D109" s="343" t="s">
        <v>593</v>
      </c>
      <c r="E109" s="343" t="s">
        <v>594</v>
      </c>
      <c r="F109" s="343" t="s">
        <v>595</v>
      </c>
    </row>
    <row r="110" spans="1:6">
      <c r="A110" s="334"/>
      <c r="B110" s="334"/>
      <c r="C110" s="334"/>
      <c r="D110" s="334"/>
      <c r="E110" s="334"/>
      <c r="F110" s="334"/>
    </row>
    <row r="111" spans="1:6">
      <c r="A111" s="344" t="s">
        <v>474</v>
      </c>
      <c r="B111" s="344"/>
      <c r="C111" s="344"/>
      <c r="D111" s="344"/>
      <c r="E111" s="344"/>
      <c r="F111" s="344"/>
    </row>
    <row r="112" spans="1:6">
      <c r="A112" s="342" t="s">
        <v>459</v>
      </c>
      <c r="B112" s="342" t="s">
        <v>0</v>
      </c>
      <c r="C112" s="342" t="s">
        <v>460</v>
      </c>
      <c r="D112" s="342" t="s">
        <v>461</v>
      </c>
      <c r="E112" s="342" t="s">
        <v>462</v>
      </c>
      <c r="F112" s="342" t="s">
        <v>463</v>
      </c>
    </row>
    <row r="113" spans="1:6" ht="28">
      <c r="A113" s="343" t="s">
        <v>464</v>
      </c>
      <c r="B113" s="345" t="s">
        <v>667</v>
      </c>
      <c r="C113" s="343" t="s">
        <v>596</v>
      </c>
      <c r="D113" s="343" t="s">
        <v>597</v>
      </c>
      <c r="E113" s="343" t="s">
        <v>598</v>
      </c>
      <c r="F113" s="343" t="s">
        <v>479</v>
      </c>
    </row>
    <row r="114" spans="1:6" ht="28">
      <c r="A114" s="343" t="s">
        <v>469</v>
      </c>
      <c r="B114" s="345" t="s">
        <v>668</v>
      </c>
      <c r="C114" s="343" t="s">
        <v>599</v>
      </c>
      <c r="D114" s="343" t="s">
        <v>600</v>
      </c>
      <c r="E114" s="343" t="s">
        <v>601</v>
      </c>
      <c r="F114" s="343" t="s">
        <v>602</v>
      </c>
    </row>
    <row r="115" spans="1:6" ht="28">
      <c r="A115" s="343" t="s">
        <v>506</v>
      </c>
      <c r="B115" s="345" t="s">
        <v>668</v>
      </c>
      <c r="C115" s="343" t="s">
        <v>544</v>
      </c>
      <c r="D115" s="343" t="s">
        <v>619</v>
      </c>
      <c r="E115" s="343" t="s">
        <v>563</v>
      </c>
      <c r="F115" s="343" t="s">
        <v>609</v>
      </c>
    </row>
    <row r="116" spans="1:6">
      <c r="A116" s="334"/>
      <c r="B116" s="334"/>
      <c r="C116" s="334"/>
      <c r="D116" s="334"/>
      <c r="E116" s="334"/>
      <c r="F116" s="334"/>
    </row>
    <row r="117" spans="1:6">
      <c r="A117" s="334"/>
      <c r="B117" s="334"/>
      <c r="C117" s="334"/>
      <c r="D117" s="334"/>
      <c r="E117" s="334"/>
      <c r="F117" s="334"/>
    </row>
    <row r="118" spans="1:6" ht="16.5">
      <c r="A118" s="340" t="s">
        <v>547</v>
      </c>
      <c r="B118" s="340"/>
      <c r="C118" s="340"/>
      <c r="D118" s="340"/>
      <c r="E118" s="340"/>
      <c r="F118" s="340"/>
    </row>
    <row r="119" spans="1:6">
      <c r="A119" s="341" t="s">
        <v>458</v>
      </c>
      <c r="B119" s="341"/>
      <c r="C119" s="341"/>
      <c r="D119" s="341"/>
      <c r="E119" s="341"/>
      <c r="F119" s="341"/>
    </row>
    <row r="120" spans="1:6">
      <c r="A120" s="342" t="s">
        <v>459</v>
      </c>
      <c r="B120" s="342" t="s">
        <v>0</v>
      </c>
      <c r="C120" s="342" t="s">
        <v>460</v>
      </c>
      <c r="D120" s="342" t="s">
        <v>461</v>
      </c>
      <c r="E120" s="342" t="s">
        <v>462</v>
      </c>
      <c r="F120" s="342" t="s">
        <v>463</v>
      </c>
    </row>
    <row r="121" spans="1:6">
      <c r="A121" s="343" t="s">
        <v>464</v>
      </c>
      <c r="B121" s="346">
        <v>46600</v>
      </c>
      <c r="C121" s="343" t="s">
        <v>548</v>
      </c>
      <c r="D121" s="343" t="s">
        <v>620</v>
      </c>
      <c r="E121" s="343" t="s">
        <v>621</v>
      </c>
      <c r="F121" s="343" t="s">
        <v>604</v>
      </c>
    </row>
    <row r="122" spans="1:6">
      <c r="A122" s="343" t="s">
        <v>469</v>
      </c>
      <c r="B122" s="346">
        <v>46601</v>
      </c>
      <c r="C122" s="343" t="s">
        <v>590</v>
      </c>
      <c r="D122" s="343" t="s">
        <v>466</v>
      </c>
      <c r="E122" s="343" t="s">
        <v>591</v>
      </c>
      <c r="F122" s="343" t="s">
        <v>468</v>
      </c>
    </row>
    <row r="123" spans="1:6">
      <c r="A123" s="343" t="s">
        <v>506</v>
      </c>
      <c r="B123" s="346">
        <v>46601</v>
      </c>
      <c r="C123" s="343" t="s">
        <v>592</v>
      </c>
      <c r="D123" s="343" t="s">
        <v>593</v>
      </c>
      <c r="E123" s="343" t="s">
        <v>594</v>
      </c>
      <c r="F123" s="343" t="s">
        <v>595</v>
      </c>
    </row>
    <row r="124" spans="1:6">
      <c r="A124" s="334"/>
      <c r="B124" s="334"/>
      <c r="C124" s="334"/>
      <c r="D124" s="334"/>
      <c r="E124" s="334"/>
      <c r="F124" s="334"/>
    </row>
    <row r="125" spans="1:6">
      <c r="A125" s="344" t="s">
        <v>474</v>
      </c>
      <c r="B125" s="344"/>
      <c r="C125" s="344"/>
      <c r="D125" s="344"/>
      <c r="E125" s="344"/>
      <c r="F125" s="344"/>
    </row>
    <row r="126" spans="1:6">
      <c r="A126" s="342" t="s">
        <v>459</v>
      </c>
      <c r="B126" s="342" t="s">
        <v>0</v>
      </c>
      <c r="C126" s="342" t="s">
        <v>460</v>
      </c>
      <c r="D126" s="342" t="s">
        <v>461</v>
      </c>
      <c r="E126" s="342" t="s">
        <v>462</v>
      </c>
      <c r="F126" s="342" t="s">
        <v>463</v>
      </c>
    </row>
    <row r="127" spans="1:6" ht="28">
      <c r="A127" s="343" t="s">
        <v>464</v>
      </c>
      <c r="B127" s="345" t="s">
        <v>667</v>
      </c>
      <c r="C127" s="343" t="s">
        <v>596</v>
      </c>
      <c r="D127" s="343" t="s">
        <v>597</v>
      </c>
      <c r="E127" s="343" t="s">
        <v>598</v>
      </c>
      <c r="F127" s="343" t="s">
        <v>479</v>
      </c>
    </row>
    <row r="128" spans="1:6" ht="28">
      <c r="A128" s="343" t="s">
        <v>469</v>
      </c>
      <c r="B128" s="345" t="s">
        <v>668</v>
      </c>
      <c r="C128" s="343" t="s">
        <v>599</v>
      </c>
      <c r="D128" s="343" t="s">
        <v>600</v>
      </c>
      <c r="E128" s="343" t="s">
        <v>601</v>
      </c>
      <c r="F128" s="343" t="s">
        <v>602</v>
      </c>
    </row>
    <row r="129" spans="1:6" ht="28">
      <c r="A129" s="343" t="s">
        <v>506</v>
      </c>
      <c r="B129" s="345" t="s">
        <v>668</v>
      </c>
      <c r="C129" s="343" t="s">
        <v>551</v>
      </c>
      <c r="D129" s="343" t="s">
        <v>552</v>
      </c>
      <c r="E129" s="343" t="s">
        <v>622</v>
      </c>
      <c r="F129" s="343" t="s">
        <v>623</v>
      </c>
    </row>
    <row r="130" spans="1:6">
      <c r="A130" s="334"/>
      <c r="B130" s="334"/>
      <c r="C130" s="334"/>
      <c r="D130" s="334"/>
      <c r="E130" s="334"/>
      <c r="F130" s="334"/>
    </row>
    <row r="131" spans="1:6">
      <c r="A131" s="334"/>
      <c r="B131" s="334"/>
      <c r="C131" s="334"/>
      <c r="D131" s="334"/>
      <c r="E131" s="334"/>
      <c r="F131" s="334"/>
    </row>
    <row r="132" spans="1:6" ht="16.5">
      <c r="A132" s="340" t="s">
        <v>555</v>
      </c>
      <c r="B132" s="340"/>
      <c r="C132" s="340"/>
      <c r="D132" s="340"/>
      <c r="E132" s="340"/>
      <c r="F132" s="340"/>
    </row>
    <row r="133" spans="1:6">
      <c r="A133" s="341" t="s">
        <v>458</v>
      </c>
      <c r="B133" s="341"/>
      <c r="C133" s="341"/>
      <c r="D133" s="341"/>
      <c r="E133" s="341"/>
      <c r="F133" s="341"/>
    </row>
    <row r="134" spans="1:6">
      <c r="A134" s="342" t="s">
        <v>459</v>
      </c>
      <c r="B134" s="342" t="s">
        <v>0</v>
      </c>
      <c r="C134" s="342" t="s">
        <v>460</v>
      </c>
      <c r="D134" s="342" t="s">
        <v>461</v>
      </c>
      <c r="E134" s="342" t="s">
        <v>462</v>
      </c>
      <c r="F134" s="342" t="s">
        <v>463</v>
      </c>
    </row>
    <row r="135" spans="1:6">
      <c r="A135" s="343" t="s">
        <v>464</v>
      </c>
      <c r="B135" s="346">
        <v>46600</v>
      </c>
      <c r="C135" s="343" t="s">
        <v>540</v>
      </c>
      <c r="D135" s="343" t="s">
        <v>616</v>
      </c>
      <c r="E135" s="343" t="s">
        <v>617</v>
      </c>
      <c r="F135" s="343" t="s">
        <v>618</v>
      </c>
    </row>
    <row r="136" spans="1:6">
      <c r="A136" s="343" t="s">
        <v>469</v>
      </c>
      <c r="B136" s="346">
        <v>46601</v>
      </c>
      <c r="C136" s="343" t="s">
        <v>590</v>
      </c>
      <c r="D136" s="343" t="s">
        <v>466</v>
      </c>
      <c r="E136" s="343" t="s">
        <v>591</v>
      </c>
      <c r="F136" s="343" t="s">
        <v>468</v>
      </c>
    </row>
    <row r="137" spans="1:6">
      <c r="A137" s="343" t="s">
        <v>506</v>
      </c>
      <c r="B137" s="346">
        <v>46601</v>
      </c>
      <c r="C137" s="343" t="s">
        <v>592</v>
      </c>
      <c r="D137" s="343" t="s">
        <v>593</v>
      </c>
      <c r="E137" s="343" t="s">
        <v>594</v>
      </c>
      <c r="F137" s="343" t="s">
        <v>595</v>
      </c>
    </row>
    <row r="138" spans="1:6">
      <c r="A138" s="334"/>
      <c r="B138" s="334"/>
      <c r="C138" s="334"/>
      <c r="D138" s="334"/>
      <c r="E138" s="334"/>
      <c r="F138" s="334"/>
    </row>
    <row r="139" spans="1:6">
      <c r="A139" s="344" t="s">
        <v>474</v>
      </c>
      <c r="B139" s="344"/>
      <c r="C139" s="344"/>
      <c r="D139" s="344"/>
      <c r="E139" s="344"/>
      <c r="F139" s="344"/>
    </row>
    <row r="140" spans="1:6">
      <c r="A140" s="342" t="s">
        <v>459</v>
      </c>
      <c r="B140" s="342" t="s">
        <v>0</v>
      </c>
      <c r="C140" s="342" t="s">
        <v>460</v>
      </c>
      <c r="D140" s="342" t="s">
        <v>461</v>
      </c>
      <c r="E140" s="342" t="s">
        <v>462</v>
      </c>
      <c r="F140" s="342" t="s">
        <v>463</v>
      </c>
    </row>
    <row r="141" spans="1:6" ht="28">
      <c r="A141" s="343" t="s">
        <v>464</v>
      </c>
      <c r="B141" s="345" t="s">
        <v>667</v>
      </c>
      <c r="C141" s="343" t="s">
        <v>596</v>
      </c>
      <c r="D141" s="343" t="s">
        <v>597</v>
      </c>
      <c r="E141" s="343" t="s">
        <v>598</v>
      </c>
      <c r="F141" s="343" t="s">
        <v>479</v>
      </c>
    </row>
    <row r="142" spans="1:6" ht="28">
      <c r="A142" s="343" t="s">
        <v>469</v>
      </c>
      <c r="B142" s="345" t="s">
        <v>668</v>
      </c>
      <c r="C142" s="343" t="s">
        <v>599</v>
      </c>
      <c r="D142" s="343" t="s">
        <v>600</v>
      </c>
      <c r="E142" s="343" t="s">
        <v>601</v>
      </c>
      <c r="F142" s="343" t="s">
        <v>602</v>
      </c>
    </row>
    <row r="143" spans="1:6" ht="28">
      <c r="A143" s="343" t="s">
        <v>506</v>
      </c>
      <c r="B143" s="345" t="s">
        <v>668</v>
      </c>
      <c r="C143" s="343" t="s">
        <v>544</v>
      </c>
      <c r="D143" s="343" t="s">
        <v>619</v>
      </c>
      <c r="E143" s="343" t="s">
        <v>563</v>
      </c>
      <c r="F143" s="343" t="s">
        <v>609</v>
      </c>
    </row>
    <row r="144" spans="1:6">
      <c r="A144" s="334"/>
      <c r="B144" s="334"/>
      <c r="C144" s="334"/>
      <c r="D144" s="334"/>
      <c r="E144" s="334"/>
      <c r="F144" s="334"/>
    </row>
    <row r="145" spans="1:6">
      <c r="A145" s="334"/>
      <c r="B145" s="334"/>
      <c r="C145" s="334"/>
      <c r="D145" s="334"/>
      <c r="E145" s="334"/>
      <c r="F145" s="334"/>
    </row>
    <row r="146" spans="1:6" ht="16.5">
      <c r="A146" s="340" t="s">
        <v>556</v>
      </c>
      <c r="B146" s="340"/>
      <c r="C146" s="340"/>
      <c r="D146" s="340"/>
      <c r="E146" s="340"/>
      <c r="F146" s="340"/>
    </row>
    <row r="147" spans="1:6">
      <c r="A147" s="341" t="s">
        <v>458</v>
      </c>
      <c r="B147" s="341"/>
      <c r="C147" s="341"/>
      <c r="D147" s="341"/>
      <c r="E147" s="341"/>
      <c r="F147" s="341"/>
    </row>
    <row r="148" spans="1:6">
      <c r="A148" s="342" t="s">
        <v>459</v>
      </c>
      <c r="B148" s="342" t="s">
        <v>0</v>
      </c>
      <c r="C148" s="342" t="s">
        <v>460</v>
      </c>
      <c r="D148" s="342" t="s">
        <v>461</v>
      </c>
      <c r="E148" s="342" t="s">
        <v>462</v>
      </c>
      <c r="F148" s="342" t="s">
        <v>463</v>
      </c>
    </row>
    <row r="149" spans="1:6">
      <c r="A149" s="343" t="s">
        <v>464</v>
      </c>
      <c r="B149" s="346">
        <v>46600</v>
      </c>
      <c r="C149" s="343" t="s">
        <v>557</v>
      </c>
      <c r="D149" s="343" t="s">
        <v>624</v>
      </c>
      <c r="E149" s="343" t="s">
        <v>625</v>
      </c>
      <c r="F149" s="343" t="s">
        <v>626</v>
      </c>
    </row>
    <row r="150" spans="1:6">
      <c r="A150" s="343" t="s">
        <v>469</v>
      </c>
      <c r="B150" s="346">
        <v>46601</v>
      </c>
      <c r="C150" s="343" t="s">
        <v>590</v>
      </c>
      <c r="D150" s="343" t="s">
        <v>466</v>
      </c>
      <c r="E150" s="343" t="s">
        <v>591</v>
      </c>
      <c r="F150" s="343" t="s">
        <v>468</v>
      </c>
    </row>
    <row r="151" spans="1:6">
      <c r="A151" s="343" t="s">
        <v>506</v>
      </c>
      <c r="B151" s="346">
        <v>46601</v>
      </c>
      <c r="C151" s="343" t="s">
        <v>592</v>
      </c>
      <c r="D151" s="343" t="s">
        <v>593</v>
      </c>
      <c r="E151" s="343" t="s">
        <v>594</v>
      </c>
      <c r="F151" s="343" t="s">
        <v>595</v>
      </c>
    </row>
    <row r="152" spans="1:6">
      <c r="A152" s="334"/>
      <c r="B152" s="334"/>
      <c r="C152" s="334"/>
      <c r="D152" s="334"/>
      <c r="E152" s="334"/>
      <c r="F152" s="334"/>
    </row>
    <row r="153" spans="1:6">
      <c r="A153" s="344" t="s">
        <v>474</v>
      </c>
      <c r="B153" s="344"/>
      <c r="C153" s="344"/>
      <c r="D153" s="344"/>
      <c r="E153" s="344"/>
      <c r="F153" s="344"/>
    </row>
    <row r="154" spans="1:6">
      <c r="A154" s="342" t="s">
        <v>459</v>
      </c>
      <c r="B154" s="342" t="s">
        <v>0</v>
      </c>
      <c r="C154" s="342" t="s">
        <v>460</v>
      </c>
      <c r="D154" s="342" t="s">
        <v>461</v>
      </c>
      <c r="E154" s="342" t="s">
        <v>462</v>
      </c>
      <c r="F154" s="342" t="s">
        <v>463</v>
      </c>
    </row>
    <row r="155" spans="1:6" ht="28">
      <c r="A155" s="343" t="s">
        <v>464</v>
      </c>
      <c r="B155" s="345" t="s">
        <v>667</v>
      </c>
      <c r="C155" s="343" t="s">
        <v>596</v>
      </c>
      <c r="D155" s="343" t="s">
        <v>597</v>
      </c>
      <c r="E155" s="343" t="s">
        <v>598</v>
      </c>
      <c r="F155" s="343" t="s">
        <v>479</v>
      </c>
    </row>
    <row r="156" spans="1:6" ht="28">
      <c r="A156" s="343" t="s">
        <v>469</v>
      </c>
      <c r="B156" s="345" t="s">
        <v>668</v>
      </c>
      <c r="C156" s="343" t="s">
        <v>599</v>
      </c>
      <c r="D156" s="343" t="s">
        <v>600</v>
      </c>
      <c r="E156" s="343" t="s">
        <v>601</v>
      </c>
      <c r="F156" s="343" t="s">
        <v>602</v>
      </c>
    </row>
    <row r="157" spans="1:6" ht="28">
      <c r="A157" s="343" t="s">
        <v>506</v>
      </c>
      <c r="B157" s="345" t="s">
        <v>668</v>
      </c>
      <c r="C157" s="343" t="s">
        <v>561</v>
      </c>
      <c r="D157" s="343" t="s">
        <v>627</v>
      </c>
      <c r="E157" s="343" t="s">
        <v>628</v>
      </c>
      <c r="F157" s="343" t="s">
        <v>629</v>
      </c>
    </row>
    <row r="158" spans="1:6">
      <c r="A158" s="334"/>
      <c r="B158" s="334"/>
      <c r="C158" s="334"/>
      <c r="D158" s="334"/>
      <c r="E158" s="334"/>
      <c r="F158" s="334"/>
    </row>
    <row r="159" spans="1:6">
      <c r="A159" s="334"/>
      <c r="B159" s="334"/>
      <c r="C159" s="334"/>
      <c r="D159" s="334"/>
      <c r="E159" s="334"/>
      <c r="F159" s="334"/>
    </row>
    <row r="160" spans="1:6" ht="16.5">
      <c r="A160" s="340" t="s">
        <v>565</v>
      </c>
      <c r="B160" s="340"/>
      <c r="C160" s="340"/>
      <c r="D160" s="340"/>
      <c r="E160" s="340"/>
      <c r="F160" s="340"/>
    </row>
    <row r="161" spans="1:6">
      <c r="A161" s="341" t="s">
        <v>458</v>
      </c>
      <c r="B161" s="341"/>
      <c r="C161" s="341"/>
      <c r="D161" s="341"/>
      <c r="E161" s="341"/>
      <c r="F161" s="341"/>
    </row>
    <row r="162" spans="1:6">
      <c r="A162" s="342" t="s">
        <v>459</v>
      </c>
      <c r="B162" s="342" t="s">
        <v>0</v>
      </c>
      <c r="C162" s="342" t="s">
        <v>460</v>
      </c>
      <c r="D162" s="342" t="s">
        <v>461</v>
      </c>
      <c r="E162" s="342" t="s">
        <v>462</v>
      </c>
      <c r="F162" s="342" t="s">
        <v>463</v>
      </c>
    </row>
    <row r="163" spans="1:6">
      <c r="A163" s="343" t="s">
        <v>464</v>
      </c>
      <c r="B163" s="346">
        <v>46600</v>
      </c>
      <c r="C163" s="343" t="s">
        <v>566</v>
      </c>
      <c r="D163" s="343" t="s">
        <v>630</v>
      </c>
      <c r="E163" s="343" t="s">
        <v>631</v>
      </c>
      <c r="F163" s="343" t="s">
        <v>632</v>
      </c>
    </row>
    <row r="164" spans="1:6">
      <c r="A164" s="343" t="s">
        <v>469</v>
      </c>
      <c r="B164" s="346">
        <v>46601</v>
      </c>
      <c r="C164" s="343" t="s">
        <v>590</v>
      </c>
      <c r="D164" s="343" t="s">
        <v>466</v>
      </c>
      <c r="E164" s="343" t="s">
        <v>591</v>
      </c>
      <c r="F164" s="343" t="s">
        <v>468</v>
      </c>
    </row>
    <row r="165" spans="1:6">
      <c r="A165" s="343" t="s">
        <v>506</v>
      </c>
      <c r="B165" s="346">
        <v>46601</v>
      </c>
      <c r="C165" s="343" t="s">
        <v>592</v>
      </c>
      <c r="D165" s="343" t="s">
        <v>593</v>
      </c>
      <c r="E165" s="343" t="s">
        <v>594</v>
      </c>
      <c r="F165" s="343" t="s">
        <v>595</v>
      </c>
    </row>
    <row r="166" spans="1:6">
      <c r="A166" s="334"/>
      <c r="B166" s="334"/>
      <c r="C166" s="334"/>
      <c r="D166" s="334"/>
      <c r="E166" s="334"/>
      <c r="F166" s="334"/>
    </row>
    <row r="167" spans="1:6">
      <c r="A167" s="344" t="s">
        <v>474</v>
      </c>
      <c r="B167" s="344"/>
      <c r="C167" s="344"/>
      <c r="D167" s="344"/>
      <c r="E167" s="344"/>
      <c r="F167" s="344"/>
    </row>
    <row r="168" spans="1:6">
      <c r="A168" s="342" t="s">
        <v>459</v>
      </c>
      <c r="B168" s="342" t="s">
        <v>0</v>
      </c>
      <c r="C168" s="342" t="s">
        <v>460</v>
      </c>
      <c r="D168" s="342" t="s">
        <v>461</v>
      </c>
      <c r="E168" s="342" t="s">
        <v>462</v>
      </c>
      <c r="F168" s="342" t="s">
        <v>463</v>
      </c>
    </row>
    <row r="169" spans="1:6" ht="28">
      <c r="A169" s="343" t="s">
        <v>464</v>
      </c>
      <c r="B169" s="345" t="s">
        <v>667</v>
      </c>
      <c r="C169" s="343" t="s">
        <v>596</v>
      </c>
      <c r="D169" s="343" t="s">
        <v>597</v>
      </c>
      <c r="E169" s="343" t="s">
        <v>598</v>
      </c>
      <c r="F169" s="343" t="s">
        <v>479</v>
      </c>
    </row>
    <row r="170" spans="1:6" ht="28">
      <c r="A170" s="343" t="s">
        <v>469</v>
      </c>
      <c r="B170" s="345" t="s">
        <v>668</v>
      </c>
      <c r="C170" s="343" t="s">
        <v>599</v>
      </c>
      <c r="D170" s="343" t="s">
        <v>600</v>
      </c>
      <c r="E170" s="343" t="s">
        <v>601</v>
      </c>
      <c r="F170" s="343" t="s">
        <v>602</v>
      </c>
    </row>
    <row r="171" spans="1:6" ht="28">
      <c r="A171" s="343" t="s">
        <v>506</v>
      </c>
      <c r="B171" s="345" t="s">
        <v>668</v>
      </c>
      <c r="C171" s="343" t="s">
        <v>570</v>
      </c>
      <c r="D171" s="343" t="s">
        <v>633</v>
      </c>
      <c r="E171" s="343" t="s">
        <v>634</v>
      </c>
      <c r="F171" s="343" t="s">
        <v>635</v>
      </c>
    </row>
    <row r="172" spans="1:6">
      <c r="A172" s="334"/>
      <c r="B172" s="334"/>
      <c r="C172" s="334"/>
      <c r="D172" s="334"/>
      <c r="E172" s="334"/>
      <c r="F172" s="334"/>
    </row>
    <row r="173" spans="1:6">
      <c r="A173" s="334"/>
      <c r="B173" s="334"/>
      <c r="C173" s="334"/>
      <c r="D173" s="334"/>
      <c r="E173" s="334"/>
      <c r="F173" s="334"/>
    </row>
    <row r="174" spans="1:6" ht="16.5">
      <c r="A174" s="340" t="s">
        <v>574</v>
      </c>
      <c r="B174" s="340"/>
      <c r="C174" s="340"/>
      <c r="D174" s="340"/>
      <c r="E174" s="340"/>
      <c r="F174" s="340"/>
    </row>
    <row r="175" spans="1:6">
      <c r="A175" s="341" t="s">
        <v>458</v>
      </c>
      <c r="B175" s="341"/>
      <c r="C175" s="341"/>
      <c r="D175" s="341"/>
      <c r="E175" s="341"/>
      <c r="F175" s="341"/>
    </row>
    <row r="176" spans="1:6">
      <c r="A176" s="342" t="s">
        <v>459</v>
      </c>
      <c r="B176" s="342" t="s">
        <v>0</v>
      </c>
      <c r="C176" s="342" t="s">
        <v>460</v>
      </c>
      <c r="D176" s="342" t="s">
        <v>461</v>
      </c>
      <c r="E176" s="342" t="s">
        <v>462</v>
      </c>
      <c r="F176" s="342" t="s">
        <v>463</v>
      </c>
    </row>
    <row r="177" spans="1:6">
      <c r="A177" s="343" t="s">
        <v>464</v>
      </c>
      <c r="B177" s="346">
        <v>46600</v>
      </c>
      <c r="C177" s="343" t="s">
        <v>575</v>
      </c>
      <c r="D177" s="343" t="s">
        <v>636</v>
      </c>
      <c r="E177" s="343" t="s">
        <v>637</v>
      </c>
      <c r="F177" s="343" t="s">
        <v>638</v>
      </c>
    </row>
    <row r="178" spans="1:6">
      <c r="A178" s="343" t="s">
        <v>469</v>
      </c>
      <c r="B178" s="346">
        <v>46601</v>
      </c>
      <c r="C178" s="343" t="s">
        <v>590</v>
      </c>
      <c r="D178" s="343" t="s">
        <v>466</v>
      </c>
      <c r="E178" s="343" t="s">
        <v>591</v>
      </c>
      <c r="F178" s="343" t="s">
        <v>468</v>
      </c>
    </row>
    <row r="179" spans="1:6">
      <c r="A179" s="343" t="s">
        <v>506</v>
      </c>
      <c r="B179" s="346">
        <v>46601</v>
      </c>
      <c r="C179" s="343" t="s">
        <v>592</v>
      </c>
      <c r="D179" s="343" t="s">
        <v>593</v>
      </c>
      <c r="E179" s="343" t="s">
        <v>594</v>
      </c>
      <c r="F179" s="343" t="s">
        <v>595</v>
      </c>
    </row>
    <row r="180" spans="1:6">
      <c r="A180" s="334"/>
      <c r="B180" s="334"/>
      <c r="C180" s="334"/>
      <c r="D180" s="334"/>
      <c r="E180" s="334"/>
      <c r="F180" s="334"/>
    </row>
    <row r="181" spans="1:6">
      <c r="A181" s="344" t="s">
        <v>474</v>
      </c>
      <c r="B181" s="344"/>
      <c r="C181" s="344"/>
      <c r="D181" s="344"/>
      <c r="E181" s="344"/>
      <c r="F181" s="344"/>
    </row>
    <row r="182" spans="1:6">
      <c r="A182" s="342" t="s">
        <v>459</v>
      </c>
      <c r="B182" s="342" t="s">
        <v>0</v>
      </c>
      <c r="C182" s="342" t="s">
        <v>460</v>
      </c>
      <c r="D182" s="342" t="s">
        <v>461</v>
      </c>
      <c r="E182" s="342" t="s">
        <v>462</v>
      </c>
      <c r="F182" s="342" t="s">
        <v>463</v>
      </c>
    </row>
    <row r="183" spans="1:6" ht="28">
      <c r="A183" s="343" t="s">
        <v>464</v>
      </c>
      <c r="B183" s="345" t="s">
        <v>667</v>
      </c>
      <c r="C183" s="343" t="s">
        <v>596</v>
      </c>
      <c r="D183" s="343" t="s">
        <v>597</v>
      </c>
      <c r="E183" s="343" t="s">
        <v>598</v>
      </c>
      <c r="F183" s="343" t="s">
        <v>479</v>
      </c>
    </row>
    <row r="184" spans="1:6" ht="28">
      <c r="A184" s="343" t="s">
        <v>469</v>
      </c>
      <c r="B184" s="345" t="s">
        <v>668</v>
      </c>
      <c r="C184" s="343" t="s">
        <v>599</v>
      </c>
      <c r="D184" s="343" t="s">
        <v>600</v>
      </c>
      <c r="E184" s="343" t="s">
        <v>601</v>
      </c>
      <c r="F184" s="343" t="s">
        <v>602</v>
      </c>
    </row>
    <row r="185" spans="1:6" ht="28">
      <c r="A185" s="343" t="s">
        <v>506</v>
      </c>
      <c r="B185" s="345" t="s">
        <v>668</v>
      </c>
      <c r="C185" s="343" t="s">
        <v>579</v>
      </c>
      <c r="D185" s="343" t="s">
        <v>580</v>
      </c>
      <c r="E185" s="343" t="s">
        <v>581</v>
      </c>
      <c r="F185" s="343" t="s">
        <v>582</v>
      </c>
    </row>
    <row r="186" spans="1:6">
      <c r="A186" s="334"/>
      <c r="B186" s="334"/>
      <c r="C186" s="334"/>
      <c r="D186" s="334"/>
      <c r="E186" s="334"/>
      <c r="F186" s="334"/>
    </row>
    <row r="187" spans="1:6">
      <c r="A187" s="334"/>
      <c r="B187" s="334"/>
      <c r="C187" s="334"/>
      <c r="D187" s="334"/>
      <c r="E187" s="334"/>
      <c r="F187" s="334"/>
    </row>
    <row r="188" spans="1:6">
      <c r="A188" s="334"/>
      <c r="B188" s="334"/>
      <c r="C188" s="334"/>
      <c r="D188" s="334"/>
      <c r="E188" s="334"/>
      <c r="F188" s="334"/>
    </row>
  </sheetData>
  <mergeCells count="39">
    <mergeCell ref="A174:F174"/>
    <mergeCell ref="A175:F175"/>
    <mergeCell ref="A181:F181"/>
    <mergeCell ref="A146:F146"/>
    <mergeCell ref="A147:F147"/>
    <mergeCell ref="A153:F153"/>
    <mergeCell ref="A160:F160"/>
    <mergeCell ref="A161:F161"/>
    <mergeCell ref="A167:F167"/>
    <mergeCell ref="A118:F118"/>
    <mergeCell ref="A119:F119"/>
    <mergeCell ref="A125:F125"/>
    <mergeCell ref="A132:F132"/>
    <mergeCell ref="A133:F133"/>
    <mergeCell ref="A139:F139"/>
    <mergeCell ref="A90:F90"/>
    <mergeCell ref="A91:F91"/>
    <mergeCell ref="A97:F97"/>
    <mergeCell ref="A104:F104"/>
    <mergeCell ref="A105:F105"/>
    <mergeCell ref="A111:F111"/>
    <mergeCell ref="A62:F62"/>
    <mergeCell ref="A63:F63"/>
    <mergeCell ref="A69:F69"/>
    <mergeCell ref="A76:F76"/>
    <mergeCell ref="A77:F77"/>
    <mergeCell ref="A83:F83"/>
    <mergeCell ref="A36:F36"/>
    <mergeCell ref="A37:F37"/>
    <mergeCell ref="A43:F43"/>
    <mergeCell ref="A50:F50"/>
    <mergeCell ref="A51:F51"/>
    <mergeCell ref="A56:F56"/>
    <mergeCell ref="A8:F9"/>
    <mergeCell ref="A10:F10"/>
    <mergeCell ref="A12:F13"/>
    <mergeCell ref="A15:F15"/>
    <mergeCell ref="A19:F19"/>
    <mergeCell ref="A33:F34"/>
  </mergeCells>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B749762A9CB6764CA2DA936A36DA94B8" ma:contentTypeVersion="17" ma:contentTypeDescription="Crear nuevo documento." ma:contentTypeScope="" ma:versionID="4fc64e254b16e2bb94cbe98e3bd1bb7e">
  <xsd:schema xmlns:xsd="http://www.w3.org/2001/XMLSchema" xmlns:xs="http://www.w3.org/2001/XMLSchema" xmlns:p="http://schemas.microsoft.com/office/2006/metadata/properties" xmlns:ns2="d83e72b6-047d-4780-975c-f209030693e1" xmlns:ns3="b1262a59-181d-40a9-8be7-75a522feda04" targetNamespace="http://schemas.microsoft.com/office/2006/metadata/properties" ma:root="true" ma:fieldsID="24a6dc07d8fd88b3c00c39a4e4e4a9d2" ns2:_="" ns3:_="">
    <xsd:import namespace="d83e72b6-047d-4780-975c-f209030693e1"/>
    <xsd:import namespace="b1262a59-181d-40a9-8be7-75a522feda04"/>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lcf76f155ced4ddcb4097134ff3c332f" minOccurs="0"/>
                <xsd:element ref="ns3:TaxCatchAll" minOccurs="0"/>
                <xsd:element ref="ns2:MediaServiceOCR" minOccurs="0"/>
                <xsd:element ref="ns2:Status" minOccurs="0"/>
                <xsd:element ref="ns2:PRUEBA" minOccurs="0"/>
                <xsd:element ref="ns2:STATUS0" minOccurs="0"/>
                <xsd:element ref="ns2:MediaServiceLocatio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83e72b6-047d-4780-975c-f209030693e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lcf76f155ced4ddcb4097134ff3c332f" ma:index="16" nillable="true" ma:taxonomy="true" ma:internalName="lcf76f155ced4ddcb4097134ff3c332f" ma:taxonomyFieldName="MediaServiceImageTags" ma:displayName="Etiquetas de imagen" ma:readOnly="false" ma:fieldId="{5cf76f15-5ced-4ddc-b409-7134ff3c332f}" ma:taxonomyMulti="true" ma:sspId="9f6bba62-55c0-4b72-84f5-6a69c49ca269" ma:termSetId="09814cd3-568e-fe90-9814-8d621ff8fb84" ma:anchorId="fba54fb3-c3e1-fe81-a776-ca4b69148c4d" ma:open="true" ma:isKeyword="false">
      <xsd:complexType>
        <xsd:sequence>
          <xsd:element ref="pc:Terms" minOccurs="0" maxOccurs="1"/>
        </xsd:sequence>
      </xsd:complexType>
    </xsd:element>
    <xsd:element name="MediaServiceOCR" ma:index="18" nillable="true" ma:displayName="Extracted Text" ma:internalName="MediaServiceOCR" ma:readOnly="true">
      <xsd:simpleType>
        <xsd:restriction base="dms:Note">
          <xsd:maxLength value="255"/>
        </xsd:restriction>
      </xsd:simpleType>
    </xsd:element>
    <xsd:element name="Status" ma:index="19" nillable="true" ma:displayName="Status" ma:default="Cotizado" ma:format="Dropdown" ma:internalName="Status">
      <xsd:simpleType>
        <xsd:union memberTypes="dms:Text">
          <xsd:simpleType>
            <xsd:restriction base="dms:Choice">
              <xsd:enumeration value="Cotizado"/>
              <xsd:enumeration value="Confirmado"/>
              <xsd:enumeration value="En Progreso"/>
              <xsd:enumeration value="Choice 4"/>
            </xsd:restriction>
          </xsd:simpleType>
        </xsd:union>
      </xsd:simpleType>
    </xsd:element>
    <xsd:element name="PRUEBA" ma:index="20" nillable="true" ma:displayName="PRUEBA" ma:format="Dropdown" ma:internalName="PRUEBA">
      <xsd:simpleType>
        <xsd:restriction base="dms:Text">
          <xsd:maxLength value="255"/>
        </xsd:restriction>
      </xsd:simpleType>
    </xsd:element>
    <xsd:element name="STATUS0" ma:index="21" nillable="true" ma:displayName="STATUS" ma:format="Dropdown" ma:internalName="STATUS0" ma:requiredMultiChoice="true">
      <xsd:complexType>
        <xsd:complexContent>
          <xsd:extension base="dms:MultiChoice">
            <xsd:sequence>
              <xsd:element name="Value" maxOccurs="unbounded" minOccurs="0" nillable="true">
                <xsd:simpleType>
                  <xsd:restriction base="dms:Choice">
                    <xsd:enumeration value="COTIZADO"/>
                    <xsd:enumeration value="CONFIRMADO"/>
                    <xsd:enumeration value="CANCELADO"/>
                    <xsd:enumeration value="PENDIENTE"/>
                    <xsd:enumeration value="EN PROCESO"/>
                  </xsd:restriction>
                </xsd:simpleType>
              </xsd:element>
            </xsd:sequence>
          </xsd:extension>
        </xsd:complexContent>
      </xsd:complexType>
    </xsd:element>
    <xsd:element name="MediaServiceLocation" ma:index="22" nillable="true" ma:displayName="Location" ma:indexed="true" ma:internalName="MediaServiceLocation" ma:readOnly="true">
      <xsd:simpleType>
        <xsd:restriction base="dms:Text"/>
      </xsd:simpleType>
    </xsd:element>
    <xsd:element name="MediaLengthInSeconds" ma:index="23"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b1262a59-181d-40a9-8be7-75a522feda04" elementFormDefault="qualified">
    <xsd:import namespace="http://schemas.microsoft.com/office/2006/documentManagement/types"/>
    <xsd:import namespace="http://schemas.microsoft.com/office/infopath/2007/PartnerControls"/>
    <xsd:element name="TaxCatchAll" ma:index="17" nillable="true" ma:displayName="Taxonomy Catch All Column" ma:hidden="true" ma:list="{39996a88-778b-4876-8ed4-0705dcb82668}" ma:internalName="TaxCatchAll" ma:showField="CatchAllData" ma:web="b1262a59-181d-40a9-8be7-75a522feda0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d83e72b6-047d-4780-975c-f209030693e1">
      <Terms xmlns="http://schemas.microsoft.com/office/infopath/2007/PartnerControls"/>
    </lcf76f155ced4ddcb4097134ff3c332f>
    <STATUS0 xmlns="d83e72b6-047d-4780-975c-f209030693e1"/>
    <TaxCatchAll xmlns="b1262a59-181d-40a9-8be7-75a522feda04" xsi:nil="true"/>
    <Status xmlns="d83e72b6-047d-4780-975c-f209030693e1">Cotizado</Status>
    <PRUEBA xmlns="d83e72b6-047d-4780-975c-f209030693e1" xsi:nil="true"/>
  </documentManagement>
</p:properties>
</file>

<file path=customXml/itemProps1.xml><?xml version="1.0" encoding="utf-8"?>
<ds:datastoreItem xmlns:ds="http://schemas.openxmlformats.org/officeDocument/2006/customXml" ds:itemID="{3C28960B-D05A-49D3-8035-7DA87BFE97A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83e72b6-047d-4780-975c-f209030693e1"/>
    <ds:schemaRef ds:uri="b1262a59-181d-40a9-8be7-75a522feda0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04292333-34F1-4D88-BBE9-B7CD7BE8BA5F}">
  <ds:schemaRefs>
    <ds:schemaRef ds:uri="http://schemas.microsoft.com/sharepoint/v3/contenttype/forms"/>
  </ds:schemaRefs>
</ds:datastoreItem>
</file>

<file path=customXml/itemProps3.xml><?xml version="1.0" encoding="utf-8"?>
<ds:datastoreItem xmlns:ds="http://schemas.openxmlformats.org/officeDocument/2006/customXml" ds:itemID="{25DBE52F-4B60-4281-97A8-7305311FA9C1}">
  <ds:schemaRefs>
    <ds:schemaRef ds:uri="http://schemas.microsoft.com/office/2006/metadata/properties"/>
    <ds:schemaRef ds:uri="http://schemas.microsoft.com/office/infopath/2007/PartnerControls"/>
    <ds:schemaRef ds:uri="d83e72b6-047d-4780-975c-f209030693e1"/>
    <ds:schemaRef ds:uri="b1262a59-181d-40a9-8be7-75a522feda04"/>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9</vt:i4>
      </vt:variant>
    </vt:vector>
  </HeadingPairs>
  <TitlesOfParts>
    <vt:vector size="9" baseType="lpstr">
      <vt:lpstr>PRAGA</vt:lpstr>
      <vt:lpstr>AÉREOS PRAGA</vt:lpstr>
      <vt:lpstr>ITINERARIOS PRAGA</vt:lpstr>
      <vt:lpstr>TOSCANA</vt:lpstr>
      <vt:lpstr>AÉREOS TOSCANA</vt:lpstr>
      <vt:lpstr>ITINERARIOS TOSCANA</vt:lpstr>
      <vt:lpstr>MALTA</vt:lpstr>
      <vt:lpstr>AÉREOS MALTA</vt:lpstr>
      <vt:lpstr>ITINERARIOS MALTA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Usuario de Microsoft Office</dc:creator>
  <cp:keywords/>
  <dc:description/>
  <cp:lastModifiedBy>Sergio Rodríguez</cp:lastModifiedBy>
  <cp:revision/>
  <dcterms:created xsi:type="dcterms:W3CDTF">2016-06-17T22:29:41Z</dcterms:created>
  <dcterms:modified xsi:type="dcterms:W3CDTF">2026-08-29T05:02:09Z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0x010100B749762A9CB6764CA2DA936A36DA94B8</vt:lpwstr>
  </property>
  <property fmtid="{D5CDD505-2E9C-101B-9397-08002B2CF9AE}" pid="3" name="MediaServiceImageTags">
    <vt:lpwstr/>
  </property>
</Properties>
</file>